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0"/>
  </bookViews>
  <sheets>
    <sheet name="Gadget" sheetId="1" r:id="rId1"/>
  </sheets>
  <definedNames/>
  <calcPr fullCalcOnLoad="1"/>
</workbook>
</file>

<file path=xl/sharedStrings.xml><?xml version="1.0" encoding="utf-8"?>
<sst xmlns="http://schemas.openxmlformats.org/spreadsheetml/2006/main" count="183" uniqueCount="151">
  <si>
    <t>Custos fixos</t>
  </si>
  <si>
    <t>Preço de venda</t>
  </si>
  <si>
    <t>Vendas</t>
  </si>
  <si>
    <t>Custo das vendas</t>
  </si>
  <si>
    <t>Necessidades em fundo de maneio</t>
  </si>
  <si>
    <t>Activo fixo</t>
  </si>
  <si>
    <t>Activo circulante</t>
  </si>
  <si>
    <t>Investimento</t>
  </si>
  <si>
    <t>Taxa de juro</t>
  </si>
  <si>
    <t>ACTIVO</t>
  </si>
  <si>
    <t>Bruto</t>
  </si>
  <si>
    <t>Amort.  acumuladas</t>
  </si>
  <si>
    <t>Líquido</t>
  </si>
  <si>
    <t xml:space="preserve">    Edificios e Terrenos</t>
  </si>
  <si>
    <t xml:space="preserve">    Equipamento básico</t>
  </si>
  <si>
    <t xml:space="preserve">    Equipamento de transporte</t>
  </si>
  <si>
    <t xml:space="preserve">    Exitências de matérias primas (100 unid.)</t>
  </si>
  <si>
    <t xml:space="preserve">    Disponibilidades (Cx + D.O.)</t>
  </si>
  <si>
    <t>CAPITAL PRÓPRIO E PASSIVO</t>
  </si>
  <si>
    <t>C. Proprio</t>
  </si>
  <si>
    <t xml:space="preserve">    C. Social (V.N. = 1 euro por acção)</t>
  </si>
  <si>
    <t xml:space="preserve">    Prémios de Emissão</t>
  </si>
  <si>
    <t xml:space="preserve">    Resultado Líquido</t>
  </si>
  <si>
    <t>Passivo</t>
  </si>
  <si>
    <t xml:space="preserve">    Fornecedores (matérias primas)</t>
  </si>
  <si>
    <t>Fundo de maneio (activo circulante – passivo circulante)</t>
  </si>
  <si>
    <t>Mar</t>
  </si>
  <si>
    <t>Abr</t>
  </si>
  <si>
    <t>Mai</t>
  </si>
  <si>
    <t>Jun</t>
  </si>
  <si>
    <t>Vendas em quantidade</t>
  </si>
  <si>
    <t>Produção em quantidade</t>
  </si>
  <si>
    <t>Compras de matéria primas</t>
  </si>
  <si>
    <t>Salários e outras despesas de transformação variáveis</t>
  </si>
  <si>
    <t>Custo de produção unitário</t>
  </si>
  <si>
    <t>Consumo por unidade</t>
  </si>
  <si>
    <t>Prazo médio de recebimento (meses)</t>
  </si>
  <si>
    <t>Prazo médio de pagamento (meses)</t>
  </si>
  <si>
    <t>Outros pagamentos (meses)</t>
  </si>
  <si>
    <t>Empréstimo por hipoteca</t>
  </si>
  <si>
    <t>Pagamento do investimento</t>
  </si>
  <si>
    <t>Dividendos</t>
  </si>
  <si>
    <t>Amortizações anuais (?)do exercício equipamento básico</t>
  </si>
  <si>
    <t>Amortizações anuais (?)do exercício equipamento transporte</t>
  </si>
  <si>
    <t>Valorimetria das existências</t>
  </si>
  <si>
    <t>FIFO</t>
  </si>
  <si>
    <t>Taxa de impostos</t>
  </si>
  <si>
    <t>Orçamento de vendas</t>
  </si>
  <si>
    <t>Orçamento de compras</t>
  </si>
  <si>
    <t>Orçamento de produção</t>
  </si>
  <si>
    <t xml:space="preserve">   Consumo de matérias primas</t>
  </si>
  <si>
    <t xml:space="preserve">    Quantidade</t>
  </si>
  <si>
    <t xml:space="preserve">    Valor de vendas</t>
  </si>
  <si>
    <t xml:space="preserve">    Preço de venda</t>
  </si>
  <si>
    <t>Activo total</t>
  </si>
  <si>
    <t>Total do capital próprio e passivo</t>
  </si>
  <si>
    <t xml:space="preserve">      quantidade inicial </t>
  </si>
  <si>
    <t xml:space="preserve">      valor de existencias iniciais</t>
  </si>
  <si>
    <t xml:space="preserve">   Quantidades compradas</t>
  </si>
  <si>
    <t xml:space="preserve">   valor das compras</t>
  </si>
  <si>
    <t xml:space="preserve">   preço de compra unitário</t>
  </si>
  <si>
    <t xml:space="preserve">   Quantidades produzidas</t>
  </si>
  <si>
    <t xml:space="preserve">   Unidades de matéria prima por unidade de produto</t>
  </si>
  <si>
    <t xml:space="preserve">      custo unitário inicial</t>
  </si>
  <si>
    <t>Existências finais:</t>
  </si>
  <si>
    <t>Existências iniciais:</t>
  </si>
  <si>
    <t xml:space="preserve">   consumo em valor</t>
  </si>
  <si>
    <t xml:space="preserve">      quantidade final lote 1</t>
  </si>
  <si>
    <t xml:space="preserve">      quantidade final lote 2</t>
  </si>
  <si>
    <t xml:space="preserve">      custo unitário lote 1</t>
  </si>
  <si>
    <t xml:space="preserve">      custo unitário lote 2, 3 e 4</t>
  </si>
  <si>
    <t xml:space="preserve">   Consumo das matérias primas</t>
  </si>
  <si>
    <t xml:space="preserve">   Custos com pessoal e de transformação variáveis</t>
  </si>
  <si>
    <t xml:space="preserve">   Custo fixo</t>
  </si>
  <si>
    <t xml:space="preserve">   Amortizações equipamento básico</t>
  </si>
  <si>
    <t xml:space="preserve">   Amortizações equipamento transporte</t>
  </si>
  <si>
    <t xml:space="preserve">   Custo de produção</t>
  </si>
  <si>
    <t>Custo unitário dos produtos acabados</t>
  </si>
  <si>
    <t xml:space="preserve">   Quantidades iniciais</t>
  </si>
  <si>
    <t xml:space="preserve">   Custo unitário inicial</t>
  </si>
  <si>
    <t>Existências inicais de produtos acabados</t>
  </si>
  <si>
    <t xml:space="preserve">   valor da existência inicial</t>
  </si>
  <si>
    <t xml:space="preserve">   Quantidades vendidas</t>
  </si>
  <si>
    <t>Do lote inicial</t>
  </si>
  <si>
    <t>Existências finais</t>
  </si>
  <si>
    <t>Quantidade do lote inicial</t>
  </si>
  <si>
    <t>Custo unitário do lote inicial</t>
  </si>
  <si>
    <t>Custo unitário do lote Abr</t>
  </si>
  <si>
    <t>Quantidade do lote Abr</t>
  </si>
  <si>
    <t xml:space="preserve">   Existências finais em valor</t>
  </si>
  <si>
    <t>Do lote Abr</t>
  </si>
  <si>
    <t>Quantidade do lote Mai</t>
  </si>
  <si>
    <t>Quantidade do lote Jun</t>
  </si>
  <si>
    <t>Custo unitário do lote Mai</t>
  </si>
  <si>
    <t>Custo unitário do lote Jun</t>
  </si>
  <si>
    <t>Quantidade do lote Mar</t>
  </si>
  <si>
    <t>Custo unitário do lote Mar</t>
  </si>
  <si>
    <t>Do lote Mar</t>
  </si>
  <si>
    <t>Do lote Mai</t>
  </si>
  <si>
    <t>Do lote Jun</t>
  </si>
  <si>
    <t>Custos das vendas</t>
  </si>
  <si>
    <t>Custo de produção</t>
  </si>
  <si>
    <t>Existências iniciais</t>
  </si>
  <si>
    <t xml:space="preserve">Margem bruta industrial </t>
  </si>
  <si>
    <t>Margem bruta industrial</t>
  </si>
  <si>
    <t>Clientes</t>
  </si>
  <si>
    <t>Fornecedores</t>
  </si>
  <si>
    <t>Existências matérias primas</t>
  </si>
  <si>
    <t>Existências produtos acabados</t>
  </si>
  <si>
    <t xml:space="preserve">      valor de existencias finais</t>
  </si>
  <si>
    <t>Recebimentos</t>
  </si>
  <si>
    <t>Pagamentos</t>
  </si>
  <si>
    <t>Pessoal e custos de transformação</t>
  </si>
  <si>
    <t>Fluxos de caixa operacionais:</t>
  </si>
  <si>
    <t>Saldo da tesouraria operacional</t>
  </si>
  <si>
    <t>Empréstimo</t>
  </si>
  <si>
    <t>Fluxos de investimento e financiamento:</t>
  </si>
  <si>
    <t>Saldo dos fluxos de caixa</t>
  </si>
  <si>
    <t>Saldo final de caixa e bancos</t>
  </si>
  <si>
    <r>
      <t xml:space="preserve">    Exitências de produtos acabados (110 unid.) </t>
    </r>
    <r>
      <rPr>
        <b/>
        <sz val="10"/>
        <rFont val="Arial Narrow"/>
        <family val="2"/>
      </rPr>
      <t>*</t>
    </r>
  </si>
  <si>
    <r>
      <t xml:space="preserve">    Dividas de clientes </t>
    </r>
    <r>
      <rPr>
        <vertAlign val="superscript"/>
        <sz val="10"/>
        <rFont val="Arial Narrow"/>
        <family val="2"/>
      </rPr>
      <t>(1)</t>
    </r>
  </si>
  <si>
    <t xml:space="preserve">    Exitências de matérias primas</t>
  </si>
  <si>
    <t xml:space="preserve">    Exitências de produtos acabados</t>
  </si>
  <si>
    <t>Dividas a instituições financeiras</t>
  </si>
  <si>
    <t>Resultados transitados</t>
  </si>
  <si>
    <t>Controlo de erros</t>
  </si>
  <si>
    <t>NECESSIDADES EM FUNDO DE MANEIO</t>
  </si>
  <si>
    <t>FLUXOS DE CAIXA PREVISIONAIS</t>
  </si>
  <si>
    <t>DEMONSTRAÇÃO DE RESULTADOS PREVISIONAIS À AMERICANA</t>
  </si>
  <si>
    <t>DEMONSTRAÇÃO DE RESULTADOS PREVISIONAIS À PORTUGUESA</t>
  </si>
  <si>
    <t>DADOS DE INPUT</t>
  </si>
  <si>
    <t>ELABORAÇÃO DOS ORÇAMENTOS DESCENTRALIZADOS</t>
  </si>
  <si>
    <t>BALANÇO PREVISIONAL A 30 DE JUNHO 2005</t>
  </si>
  <si>
    <t>Devia-se separar os terrenos dos edificios e ter as respectivas amortizacoes dos edificios.</t>
  </si>
  <si>
    <t>Despesas gerais e administrativas</t>
  </si>
  <si>
    <t>Resultados operacionais</t>
  </si>
  <si>
    <t>Empréstimo bancário</t>
  </si>
  <si>
    <t>Periodo (anos)</t>
  </si>
  <si>
    <t>Prestação semestral</t>
  </si>
  <si>
    <t>Juro no primeiro semestre</t>
  </si>
  <si>
    <t>Por mês</t>
  </si>
  <si>
    <t>Juros</t>
  </si>
  <si>
    <t>Resultados antes de impostos</t>
  </si>
  <si>
    <t>Acréscimos e diferimentos - Juros</t>
  </si>
  <si>
    <t>Estimativa de IRC</t>
  </si>
  <si>
    <t>Resultados liquidos</t>
  </si>
  <si>
    <t>Acréscimos e diferimentos - IRC</t>
  </si>
  <si>
    <t xml:space="preserve">   Fornecedores (matérias primas)</t>
  </si>
  <si>
    <t>Estado e OEP</t>
  </si>
  <si>
    <t>Falta calcular</t>
  </si>
  <si>
    <t>Faltava informacao sobre as despesas gerais administrativas devia haver custos com pessoal nesta area, taxa de imposto, e amortizacao do equipamento adquirido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</si>
</sst>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#,##0.000\ &quot;€&quot;;[Red]\-#,##0.000\ &quot;€&quot;"/>
    <numFmt numFmtId="174" formatCode="#,##0.0000\ &quot;€&quot;;[Red]\-#,##0.0000\ &quot;€&quot;"/>
    <numFmt numFmtId="175" formatCode="#,##0.00000\ &quot;€&quot;;[Red]\-#,##0.00000\ &quot;€&quot;"/>
    <numFmt numFmtId="176" formatCode="#,##0.0\ &quot;€&quot;;[Red]\-#,##0.0\ &quot;€&quot;"/>
    <numFmt numFmtId="177" formatCode="#,##0.0"/>
    <numFmt numFmtId="178" formatCode="#,##0.000"/>
    <numFmt numFmtId="179" formatCode="#,##0.0000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\(#,##0\)"/>
    <numFmt numFmtId="186" formatCode="#,##0.0;\(#,##0.0\)"/>
    <numFmt numFmtId="187" formatCode="#,##0.00;\(#,##0.00\)"/>
    <numFmt numFmtId="188" formatCode="#,##0.000;\(#,##0.000\)"/>
    <numFmt numFmtId="189" formatCode="#,##0.0000;\(#,##0.0000\)"/>
    <numFmt numFmtId="190" formatCode="#,##0.00\ &quot;€&quot;"/>
    <numFmt numFmtId="191" formatCode="#,##0.0\ &quot;€&quot;"/>
    <numFmt numFmtId="192" formatCode="#,##0\ &quot;€&quot;"/>
    <numFmt numFmtId="193" formatCode="0.0"/>
    <numFmt numFmtId="194" formatCode="0.000"/>
    <numFmt numFmtId="195" formatCode="0.000%"/>
    <numFmt numFmtId="196" formatCode="#,##0_ ;[Red]\-#,##0\ "/>
    <numFmt numFmtId="197" formatCode="#,##0.000_ ;[Red]\-#,##0.000\ "/>
    <numFmt numFmtId="198" formatCode="#,##0.000\ &quot;€&quot;"/>
    <numFmt numFmtId="199" formatCode="#,##0.00000;\(#,##0.00000\)"/>
  </numFmts>
  <fonts count="45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10"/>
      <color indexed="12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vertAlign val="superscript"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rgb="FF0070C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185" fontId="0" fillId="0" borderId="0" xfId="0" applyAlignment="1">
      <alignment/>
    </xf>
    <xf numFmtId="185" fontId="0" fillId="0" borderId="0" xfId="0" applyAlignment="1">
      <alignment horizontal="center"/>
    </xf>
    <xf numFmtId="9" fontId="0" fillId="0" borderId="0" xfId="59" applyFont="1" applyAlignment="1">
      <alignment/>
    </xf>
    <xf numFmtId="172" fontId="0" fillId="0" borderId="0" xfId="59" applyNumberFormat="1" applyFont="1" applyAlignment="1">
      <alignment/>
    </xf>
    <xf numFmtId="185" fontId="2" fillId="0" borderId="0" xfId="0" applyFont="1" applyAlignment="1">
      <alignment/>
    </xf>
    <xf numFmtId="185" fontId="0" fillId="0" borderId="10" xfId="0" applyFill="1" applyBorder="1" applyAlignment="1">
      <alignment/>
    </xf>
    <xf numFmtId="185" fontId="0" fillId="0" borderId="0" xfId="0" applyFill="1" applyBorder="1" applyAlignment="1">
      <alignment/>
    </xf>
    <xf numFmtId="185" fontId="0" fillId="0" borderId="11" xfId="0" applyFill="1" applyBorder="1" applyAlignment="1">
      <alignment/>
    </xf>
    <xf numFmtId="185" fontId="0" fillId="0" borderId="12" xfId="0" applyFill="1" applyBorder="1" applyAlignment="1">
      <alignment/>
    </xf>
    <xf numFmtId="185" fontId="0" fillId="0" borderId="0" xfId="0" applyAlignment="1">
      <alignment horizontal="left" indent="2"/>
    </xf>
    <xf numFmtId="185" fontId="0" fillId="0" borderId="0" xfId="0" applyAlignment="1">
      <alignment horizontal="left" indent="1"/>
    </xf>
    <xf numFmtId="185" fontId="0" fillId="0" borderId="13" xfId="0" applyFont="1" applyBorder="1" applyAlignment="1">
      <alignment vertical="top"/>
    </xf>
    <xf numFmtId="185" fontId="0" fillId="0" borderId="13" xfId="0" applyFont="1" applyBorder="1" applyAlignment="1">
      <alignment horizontal="right" vertical="top"/>
    </xf>
    <xf numFmtId="190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0" xfId="0" applyFont="1" applyAlignment="1">
      <alignment horizontal="left" indent="1"/>
    </xf>
    <xf numFmtId="185" fontId="0" fillId="0" borderId="0" xfId="0" applyFill="1" applyBorder="1" applyAlignment="1">
      <alignment horizontal="left" indent="1"/>
    </xf>
    <xf numFmtId="185" fontId="0" fillId="0" borderId="11" xfId="0" applyFill="1" applyBorder="1" applyAlignment="1">
      <alignment horizontal="left" indent="1"/>
    </xf>
    <xf numFmtId="185" fontId="0" fillId="0" borderId="12" xfId="0" applyFill="1" applyBorder="1" applyAlignment="1">
      <alignment horizontal="left" indent="1"/>
    </xf>
    <xf numFmtId="190" fontId="3" fillId="0" borderId="0" xfId="0" applyNumberFormat="1" applyFont="1" applyAlignment="1">
      <alignment/>
    </xf>
    <xf numFmtId="185" fontId="3" fillId="0" borderId="0" xfId="0" applyFont="1" applyAlignment="1">
      <alignment/>
    </xf>
    <xf numFmtId="185" fontId="0" fillId="0" borderId="10" xfId="0" applyFill="1" applyBorder="1" applyAlignment="1">
      <alignment horizontal="left" indent="1"/>
    </xf>
    <xf numFmtId="192" fontId="0" fillId="0" borderId="1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11" xfId="0" applyNumberFormat="1" applyFill="1" applyBorder="1" applyAlignment="1">
      <alignment/>
    </xf>
    <xf numFmtId="192" fontId="0" fillId="0" borderId="12" xfId="0" applyNumberFormat="1" applyFill="1" applyBorder="1" applyAlignment="1">
      <alignment/>
    </xf>
    <xf numFmtId="192" fontId="0" fillId="0" borderId="0" xfId="0" applyNumberFormat="1" applyFill="1" applyBorder="1" applyAlignment="1">
      <alignment horizontal="left" indent="1"/>
    </xf>
    <xf numFmtId="185" fontId="2" fillId="0" borderId="13" xfId="0" applyFont="1" applyBorder="1" applyAlignment="1">
      <alignment horizontal="justify" vertical="top"/>
    </xf>
    <xf numFmtId="185" fontId="0" fillId="0" borderId="13" xfId="0" applyFont="1" applyBorder="1" applyAlignment="1">
      <alignment horizontal="center" vertical="top" wrapText="1"/>
    </xf>
    <xf numFmtId="185" fontId="0" fillId="0" borderId="13" xfId="0" applyFont="1" applyBorder="1" applyAlignment="1">
      <alignment horizontal="justify" vertical="top"/>
    </xf>
    <xf numFmtId="185" fontId="0" fillId="0" borderId="13" xfId="0" applyFont="1" applyBorder="1" applyAlignment="1">
      <alignment horizontal="center" vertical="top"/>
    </xf>
    <xf numFmtId="185" fontId="0" fillId="0" borderId="13" xfId="0" applyFont="1" applyBorder="1" applyAlignment="1">
      <alignment horizontal="left" vertical="top" indent="1"/>
    </xf>
    <xf numFmtId="185" fontId="0" fillId="0" borderId="14" xfId="0" applyBorder="1" applyAlignment="1">
      <alignment/>
    </xf>
    <xf numFmtId="192" fontId="0" fillId="0" borderId="11" xfId="0" applyNumberFormat="1" applyFill="1" applyBorder="1" applyAlignment="1">
      <alignment horizontal="left" indent="1"/>
    </xf>
    <xf numFmtId="192" fontId="0" fillId="0" borderId="12" xfId="0" applyNumberFormat="1" applyFill="1" applyBorder="1" applyAlignment="1">
      <alignment horizontal="left" indent="1"/>
    </xf>
    <xf numFmtId="192" fontId="2" fillId="0" borderId="0" xfId="0" applyNumberFormat="1" applyFont="1" applyFill="1" applyBorder="1" applyAlignment="1">
      <alignment horizontal="left" indent="1"/>
    </xf>
    <xf numFmtId="192" fontId="2" fillId="0" borderId="0" xfId="0" applyNumberFormat="1" applyFont="1" applyFill="1" applyBorder="1" applyAlignment="1">
      <alignment/>
    </xf>
    <xf numFmtId="185" fontId="2" fillId="0" borderId="0" xfId="0" applyFont="1" applyFill="1" applyBorder="1" applyAlignment="1">
      <alignment horizontal="left" indent="1"/>
    </xf>
    <xf numFmtId="185" fontId="2" fillId="0" borderId="0" xfId="0" applyFont="1" applyFill="1" applyBorder="1" applyAlignment="1">
      <alignment vertical="top"/>
    </xf>
    <xf numFmtId="185" fontId="0" fillId="0" borderId="14" xfId="0" applyFont="1" applyFill="1" applyBorder="1" applyAlignment="1">
      <alignment vertical="top"/>
    </xf>
    <xf numFmtId="185" fontId="0" fillId="33" borderId="0" xfId="0" applyFill="1" applyAlignment="1">
      <alignment/>
    </xf>
    <xf numFmtId="185" fontId="0" fillId="33" borderId="0" xfId="0" applyFill="1" applyBorder="1" applyAlignment="1">
      <alignment horizontal="left" indent="1"/>
    </xf>
    <xf numFmtId="185" fontId="0" fillId="33" borderId="0" xfId="0" applyFill="1" applyBorder="1" applyAlignment="1">
      <alignment/>
    </xf>
    <xf numFmtId="192" fontId="43" fillId="0" borderId="0" xfId="0" applyNumberFormat="1" applyFont="1" applyFill="1" applyBorder="1" applyAlignment="1">
      <alignment/>
    </xf>
    <xf numFmtId="192" fontId="44" fillId="0" borderId="0" xfId="0" applyNumberFormat="1" applyFont="1" applyFill="1" applyBorder="1" applyAlignment="1">
      <alignment/>
    </xf>
    <xf numFmtId="10" fontId="0" fillId="0" borderId="0" xfId="59" applyNumberFormat="1" applyFont="1" applyAlignment="1">
      <alignment/>
    </xf>
    <xf numFmtId="185" fontId="0" fillId="0" borderId="13" xfId="0" applyFont="1" applyBorder="1" applyAlignment="1">
      <alignment horizontal="left" vertical="top" indent="1"/>
    </xf>
    <xf numFmtId="185" fontId="0" fillId="0" borderId="13" xfId="0" applyFont="1" applyBorder="1" applyAlignment="1">
      <alignment vertical="top"/>
    </xf>
    <xf numFmtId="185" fontId="0" fillId="34" borderId="0" xfId="0" applyFill="1" applyAlignment="1">
      <alignment/>
    </xf>
    <xf numFmtId="185" fontId="0" fillId="33" borderId="0" xfId="0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7"/>
  <sheetViews>
    <sheetView tabSelected="1" zoomScalePageLayoutView="0" workbookViewId="0" topLeftCell="A109">
      <selection activeCell="I132" sqref="I132"/>
    </sheetView>
  </sheetViews>
  <sheetFormatPr defaultColWidth="9.33203125" defaultRowHeight="12.75"/>
  <cols>
    <col min="1" max="1" width="49.83203125" style="0" bestFit="1" customWidth="1"/>
    <col min="2" max="4" width="9.83203125" style="0" customWidth="1"/>
    <col min="5" max="5" width="9.66015625" style="0" customWidth="1"/>
    <col min="6" max="6" width="10.66015625" style="0" customWidth="1"/>
    <col min="7" max="7" width="9.83203125" style="0" customWidth="1"/>
  </cols>
  <sheetData>
    <row r="2" spans="1:7" ht="25.5">
      <c r="A2" s="27" t="s">
        <v>9</v>
      </c>
      <c r="B2" s="11"/>
      <c r="C2" s="11"/>
      <c r="D2" s="11"/>
      <c r="E2" s="30" t="s">
        <v>10</v>
      </c>
      <c r="F2" s="28" t="s">
        <v>11</v>
      </c>
      <c r="G2" s="30" t="s">
        <v>12</v>
      </c>
    </row>
    <row r="3" spans="1:7" ht="12.75">
      <c r="A3" s="11" t="s">
        <v>5</v>
      </c>
      <c r="B3" s="12"/>
      <c r="C3" s="12"/>
      <c r="D3" s="12"/>
      <c r="E3" s="12"/>
      <c r="F3" s="12"/>
      <c r="G3" s="12"/>
    </row>
    <row r="4" spans="1:7" ht="12.75">
      <c r="A4" s="11" t="s">
        <v>13</v>
      </c>
      <c r="B4" s="12"/>
      <c r="C4" s="12"/>
      <c r="D4" s="12"/>
      <c r="E4" s="12">
        <v>500000</v>
      </c>
      <c r="F4" s="12">
        <v>0</v>
      </c>
      <c r="G4" s="12">
        <f>+E4+F4</f>
        <v>500000</v>
      </c>
    </row>
    <row r="5" spans="1:7" ht="12.75">
      <c r="A5" s="11" t="s">
        <v>14</v>
      </c>
      <c r="B5" s="12"/>
      <c r="C5" s="12"/>
      <c r="D5" s="12"/>
      <c r="E5" s="12">
        <v>124000</v>
      </c>
      <c r="F5" s="12">
        <v>-84500</v>
      </c>
      <c r="G5" s="12">
        <f>+E5+F5</f>
        <v>39500</v>
      </c>
    </row>
    <row r="6" spans="1:7" ht="12.75">
      <c r="A6" s="11" t="s">
        <v>15</v>
      </c>
      <c r="B6" s="12"/>
      <c r="C6" s="12"/>
      <c r="D6" s="12"/>
      <c r="E6" s="12">
        <v>42000</v>
      </c>
      <c r="F6" s="12">
        <v>-16400</v>
      </c>
      <c r="G6" s="12">
        <f>+E6+F6</f>
        <v>25600</v>
      </c>
    </row>
    <row r="7" spans="1:7" ht="12.75">
      <c r="A7" s="11"/>
      <c r="B7" s="12"/>
      <c r="C7" s="12"/>
      <c r="D7" s="12"/>
      <c r="E7" s="12">
        <f>SUM(E4:E6)</f>
        <v>666000</v>
      </c>
      <c r="F7" s="12">
        <f>SUM(F4:F6)</f>
        <v>-100900</v>
      </c>
      <c r="G7" s="12">
        <f>SUM(G4:G6)</f>
        <v>565100</v>
      </c>
    </row>
    <row r="8" spans="1:7" ht="12.75">
      <c r="A8" s="11" t="s">
        <v>6</v>
      </c>
      <c r="B8" s="12"/>
      <c r="C8" s="12"/>
      <c r="D8" s="12"/>
      <c r="E8" s="12"/>
      <c r="F8" s="12"/>
      <c r="G8" s="12"/>
    </row>
    <row r="9" spans="1:7" ht="12.75">
      <c r="A9" s="11" t="s">
        <v>16</v>
      </c>
      <c r="B9" s="12"/>
      <c r="C9" s="12"/>
      <c r="D9" s="12"/>
      <c r="E9" s="12">
        <v>4320</v>
      </c>
      <c r="F9" s="12"/>
      <c r="G9" s="12">
        <f>+E9+F9</f>
        <v>4320</v>
      </c>
    </row>
    <row r="10" spans="1:7" ht="12.75">
      <c r="A10" s="11" t="s">
        <v>119</v>
      </c>
      <c r="B10" s="12"/>
      <c r="C10" s="12"/>
      <c r="D10" s="12"/>
      <c r="E10" s="12">
        <v>10450</v>
      </c>
      <c r="F10" s="12"/>
      <c r="G10" s="12">
        <f>+E10+F10</f>
        <v>10450</v>
      </c>
    </row>
    <row r="11" spans="1:7" ht="15">
      <c r="A11" s="11" t="s">
        <v>120</v>
      </c>
      <c r="B11" s="12"/>
      <c r="C11" s="12"/>
      <c r="D11" s="12"/>
      <c r="E11" s="12">
        <v>18080</v>
      </c>
      <c r="F11" s="12"/>
      <c r="G11" s="12">
        <f>+E11+F11</f>
        <v>18080</v>
      </c>
    </row>
    <row r="12" spans="1:7" ht="12.75">
      <c r="A12" s="11" t="s">
        <v>17</v>
      </c>
      <c r="B12" s="12"/>
      <c r="C12" s="12"/>
      <c r="D12" s="12"/>
      <c r="E12" s="12">
        <v>6790</v>
      </c>
      <c r="F12" s="12"/>
      <c r="G12" s="12">
        <f>+E12+F12</f>
        <v>6790</v>
      </c>
    </row>
    <row r="13" spans="1:7" ht="12.75">
      <c r="A13" s="11"/>
      <c r="B13" s="12"/>
      <c r="C13" s="12"/>
      <c r="D13" s="12"/>
      <c r="E13" s="12">
        <f>SUM(E9:E12)</f>
        <v>39640</v>
      </c>
      <c r="F13" s="12">
        <f>SUM(F9:F12)</f>
        <v>0</v>
      </c>
      <c r="G13" s="12">
        <f>SUM(G9:G12)</f>
        <v>39640</v>
      </c>
    </row>
    <row r="14" spans="1:7" ht="12.75">
      <c r="A14" s="11" t="s">
        <v>54</v>
      </c>
      <c r="B14" s="12"/>
      <c r="C14" s="12"/>
      <c r="D14" s="12"/>
      <c r="E14" s="12">
        <f>+E7+E13</f>
        <v>705640</v>
      </c>
      <c r="F14" s="12">
        <f>+F7+F13</f>
        <v>-100900</v>
      </c>
      <c r="G14" s="12">
        <f>+G7+G13</f>
        <v>604740</v>
      </c>
    </row>
    <row r="15" spans="1:7" ht="12.75">
      <c r="A15" s="29" t="s">
        <v>18</v>
      </c>
      <c r="B15" s="29"/>
      <c r="C15" s="29"/>
      <c r="D15" s="29"/>
      <c r="E15" s="29"/>
      <c r="F15" s="29"/>
      <c r="G15" s="12"/>
    </row>
    <row r="16" spans="1:7" ht="12.75">
      <c r="A16" s="11" t="s">
        <v>19</v>
      </c>
      <c r="B16" s="11"/>
      <c r="C16" s="11"/>
      <c r="D16" s="11"/>
      <c r="E16" s="11"/>
      <c r="F16" s="11"/>
      <c r="G16" s="12"/>
    </row>
    <row r="17" spans="1:7" ht="12.75">
      <c r="A17" s="11" t="s">
        <v>20</v>
      </c>
      <c r="B17" s="11"/>
      <c r="C17" s="11"/>
      <c r="D17" s="11"/>
      <c r="E17" s="11"/>
      <c r="F17" s="11"/>
      <c r="G17" s="12">
        <v>500000</v>
      </c>
    </row>
    <row r="18" spans="1:7" ht="12.75">
      <c r="A18" s="11" t="s">
        <v>21</v>
      </c>
      <c r="B18" s="11"/>
      <c r="C18" s="11"/>
      <c r="D18" s="11"/>
      <c r="E18" s="11"/>
      <c r="F18" s="11"/>
      <c r="G18" s="12">
        <v>60000</v>
      </c>
    </row>
    <row r="19" spans="1:7" ht="12.75">
      <c r="A19" s="11" t="s">
        <v>22</v>
      </c>
      <c r="B19" s="11"/>
      <c r="C19" s="11"/>
      <c r="D19" s="11"/>
      <c r="E19" s="11"/>
      <c r="F19" s="11"/>
      <c r="G19" s="12">
        <v>40840</v>
      </c>
    </row>
    <row r="20" spans="1:7" ht="12.75">
      <c r="A20" s="11"/>
      <c r="B20" s="11"/>
      <c r="C20" s="11"/>
      <c r="D20" s="11"/>
      <c r="E20" s="11"/>
      <c r="F20" s="11"/>
      <c r="G20" s="12">
        <f>SUM(G17:G19)</f>
        <v>600840</v>
      </c>
    </row>
    <row r="21" spans="1:7" ht="12.75">
      <c r="A21" s="11" t="s">
        <v>23</v>
      </c>
      <c r="B21" s="11"/>
      <c r="C21" s="11"/>
      <c r="D21" s="11"/>
      <c r="E21" s="11"/>
      <c r="F21" s="11"/>
      <c r="G21" s="12"/>
    </row>
    <row r="22" spans="1:7" ht="12.75">
      <c r="A22" s="11" t="s">
        <v>24</v>
      </c>
      <c r="B22" s="11"/>
      <c r="C22" s="11"/>
      <c r="D22" s="11"/>
      <c r="E22" s="11"/>
      <c r="F22" s="11"/>
      <c r="G22" s="12">
        <v>3900</v>
      </c>
    </row>
    <row r="23" spans="1:7" ht="12.75">
      <c r="A23" s="11" t="s">
        <v>55</v>
      </c>
      <c r="B23" s="11"/>
      <c r="C23" s="11"/>
      <c r="D23" s="11"/>
      <c r="E23" s="11"/>
      <c r="F23" s="11"/>
      <c r="G23" s="12">
        <f>+G20+G22</f>
        <v>604740</v>
      </c>
    </row>
    <row r="24" spans="1:7" ht="12.75">
      <c r="A24" s="11" t="s">
        <v>25</v>
      </c>
      <c r="B24" s="11"/>
      <c r="C24" s="11"/>
      <c r="D24" s="11"/>
      <c r="E24" s="11"/>
      <c r="F24" s="11"/>
      <c r="G24" s="12">
        <v>35740</v>
      </c>
    </row>
    <row r="26" ht="12.75">
      <c r="A26" s="38" t="s">
        <v>130</v>
      </c>
    </row>
    <row r="27" spans="2:7" ht="12.75">
      <c r="B27" s="1"/>
      <c r="C27" s="1"/>
      <c r="D27" s="1" t="s">
        <v>26</v>
      </c>
      <c r="E27" s="1" t="s">
        <v>27</v>
      </c>
      <c r="F27" s="1" t="s">
        <v>28</v>
      </c>
      <c r="G27" s="1" t="s">
        <v>29</v>
      </c>
    </row>
    <row r="28" spans="1:7" ht="12.75">
      <c r="A28" t="s">
        <v>30</v>
      </c>
      <c r="D28">
        <v>80</v>
      </c>
      <c r="E28">
        <v>84</v>
      </c>
      <c r="F28">
        <v>96</v>
      </c>
      <c r="G28">
        <v>94</v>
      </c>
    </row>
    <row r="29" spans="1:7" ht="12.75">
      <c r="A29" t="s">
        <v>31</v>
      </c>
      <c r="D29">
        <v>70</v>
      </c>
      <c r="E29">
        <v>75</v>
      </c>
      <c r="F29">
        <v>90</v>
      </c>
      <c r="G29">
        <v>90</v>
      </c>
    </row>
    <row r="30" spans="1:7" ht="12.75">
      <c r="A30" t="s">
        <v>32</v>
      </c>
      <c r="D30">
        <v>80</v>
      </c>
      <c r="E30">
        <v>80</v>
      </c>
      <c r="F30">
        <v>85</v>
      </c>
      <c r="G30">
        <v>85</v>
      </c>
    </row>
    <row r="31" spans="1:7" ht="12.75">
      <c r="A31" t="s">
        <v>33</v>
      </c>
      <c r="B31" s="14"/>
      <c r="C31" s="14"/>
      <c r="D31" s="14">
        <v>4550</v>
      </c>
      <c r="E31" s="14">
        <v>4875</v>
      </c>
      <c r="F31" s="14">
        <v>5850</v>
      </c>
      <c r="G31" s="14">
        <v>5850</v>
      </c>
    </row>
    <row r="32" spans="1:7" ht="12.75">
      <c r="A32" t="s">
        <v>34</v>
      </c>
      <c r="B32" s="13"/>
      <c r="C32" s="13"/>
      <c r="D32" s="13">
        <f>+D31/D29</f>
        <v>65</v>
      </c>
      <c r="E32" s="13">
        <f>+E31/E29</f>
        <v>65</v>
      </c>
      <c r="F32" s="13">
        <f>+F31/F29</f>
        <v>65</v>
      </c>
      <c r="G32" s="13">
        <f>+G31/G29</f>
        <v>65</v>
      </c>
    </row>
    <row r="33" spans="1:7" ht="12.75">
      <c r="A33" t="s">
        <v>0</v>
      </c>
      <c r="B33" s="14"/>
      <c r="C33" s="14"/>
      <c r="D33" s="14">
        <v>1200</v>
      </c>
      <c r="E33" s="14">
        <v>1200</v>
      </c>
      <c r="F33" s="14">
        <v>1200</v>
      </c>
      <c r="G33" s="14">
        <v>1200</v>
      </c>
    </row>
    <row r="34" spans="1:7" ht="12.75">
      <c r="A34" t="s">
        <v>1</v>
      </c>
      <c r="B34" s="19"/>
      <c r="C34" s="19"/>
      <c r="D34" s="19">
        <v>219</v>
      </c>
      <c r="E34" s="13">
        <f aca="true" t="shared" si="0" ref="E34:G35">+D34</f>
        <v>219</v>
      </c>
      <c r="F34" s="13">
        <f t="shared" si="0"/>
        <v>219</v>
      </c>
      <c r="G34" s="13">
        <f t="shared" si="0"/>
        <v>219</v>
      </c>
    </row>
    <row r="35" spans="1:7" ht="12.75">
      <c r="A35" t="s">
        <v>35</v>
      </c>
      <c r="B35" s="19"/>
      <c r="C35" s="19"/>
      <c r="D35" s="19">
        <v>45</v>
      </c>
      <c r="E35" s="13">
        <f t="shared" si="0"/>
        <v>45</v>
      </c>
      <c r="F35" s="13">
        <f t="shared" si="0"/>
        <v>45</v>
      </c>
      <c r="G35" s="13">
        <f t="shared" si="0"/>
        <v>45</v>
      </c>
    </row>
    <row r="36" spans="1:4" ht="12.75">
      <c r="A36" t="s">
        <v>36</v>
      </c>
      <c r="B36" s="20"/>
      <c r="C36" s="20"/>
      <c r="D36" s="20">
        <v>2</v>
      </c>
    </row>
    <row r="37" spans="1:4" ht="12.75">
      <c r="A37" t="s">
        <v>37</v>
      </c>
      <c r="B37" s="20"/>
      <c r="C37" s="20"/>
      <c r="D37" s="20">
        <v>1</v>
      </c>
    </row>
    <row r="38" spans="1:4" ht="12.75">
      <c r="A38" t="s">
        <v>38</v>
      </c>
      <c r="B38" s="20"/>
      <c r="C38" s="20"/>
      <c r="D38" s="20">
        <v>0</v>
      </c>
    </row>
    <row r="40" spans="1:6" ht="12.75">
      <c r="A40" t="s">
        <v>39</v>
      </c>
      <c r="F40">
        <v>120000</v>
      </c>
    </row>
    <row r="41" spans="1:6" ht="12.75">
      <c r="A41" t="s">
        <v>8</v>
      </c>
      <c r="F41" s="3">
        <v>0.075</v>
      </c>
    </row>
    <row r="42" spans="1:6" ht="12.75">
      <c r="A42" t="s">
        <v>7</v>
      </c>
      <c r="F42">
        <v>112000</v>
      </c>
    </row>
    <row r="43" spans="1:7" ht="12.75">
      <c r="A43" t="s">
        <v>40</v>
      </c>
      <c r="G43">
        <v>-112000</v>
      </c>
    </row>
    <row r="44" spans="1:7" ht="12.75">
      <c r="A44" t="s">
        <v>41</v>
      </c>
      <c r="G44">
        <v>-12500</v>
      </c>
    </row>
    <row r="45" spans="1:3" ht="12.75">
      <c r="A45" t="s">
        <v>42</v>
      </c>
      <c r="C45">
        <v>15733</v>
      </c>
    </row>
    <row r="46" spans="1:3" ht="12.75">
      <c r="A46" t="s">
        <v>43</v>
      </c>
      <c r="C46">
        <v>3500</v>
      </c>
    </row>
    <row r="47" spans="1:4" ht="12.75">
      <c r="A47" t="s">
        <v>44</v>
      </c>
      <c r="D47" s="1" t="s">
        <v>45</v>
      </c>
    </row>
    <row r="48" spans="1:4" ht="12.75">
      <c r="A48" t="s">
        <v>46</v>
      </c>
      <c r="B48" s="2"/>
      <c r="C48" s="2"/>
      <c r="D48" s="3">
        <v>0.275</v>
      </c>
    </row>
    <row r="50" spans="1:7" ht="12.75">
      <c r="A50" s="4" t="s">
        <v>131</v>
      </c>
      <c r="D50" s="1" t="str">
        <f>+D27</f>
        <v>Mar</v>
      </c>
      <c r="E50" s="1" t="str">
        <f>+E27</f>
        <v>Abr</v>
      </c>
      <c r="F50" s="1" t="str">
        <f>+F27</f>
        <v>Mai</v>
      </c>
      <c r="G50" s="1" t="str">
        <f>+G27</f>
        <v>Jun</v>
      </c>
    </row>
    <row r="51" ht="12.75">
      <c r="A51" t="s">
        <v>47</v>
      </c>
    </row>
    <row r="52" spans="1:7" ht="12.75">
      <c r="A52" t="s">
        <v>51</v>
      </c>
      <c r="D52">
        <f>+D28</f>
        <v>80</v>
      </c>
      <c r="E52">
        <f>+E28</f>
        <v>84</v>
      </c>
      <c r="F52">
        <f>+F28</f>
        <v>96</v>
      </c>
      <c r="G52">
        <f>+G28</f>
        <v>94</v>
      </c>
    </row>
    <row r="53" spans="1:7" ht="12.75">
      <c r="A53" t="s">
        <v>53</v>
      </c>
      <c r="B53" s="13"/>
      <c r="C53" s="13"/>
      <c r="D53" s="13">
        <f>+D34</f>
        <v>219</v>
      </c>
      <c r="E53" s="13">
        <f>+E34</f>
        <v>219</v>
      </c>
      <c r="F53" s="13">
        <f>+F34</f>
        <v>219</v>
      </c>
      <c r="G53" s="13">
        <f>+G34</f>
        <v>219</v>
      </c>
    </row>
    <row r="54" spans="1:7" ht="12.75">
      <c r="A54" t="s">
        <v>52</v>
      </c>
      <c r="B54" s="14"/>
      <c r="C54" s="14"/>
      <c r="D54" s="14">
        <f>+D52*D53</f>
        <v>17520</v>
      </c>
      <c r="E54" s="14">
        <f>+E52*E53</f>
        <v>18396</v>
      </c>
      <c r="F54" s="14">
        <f>+F52*F53</f>
        <v>21024</v>
      </c>
      <c r="G54" s="14">
        <f>+G52*G53</f>
        <v>20586</v>
      </c>
    </row>
    <row r="56" ht="12.75">
      <c r="A56" t="s">
        <v>65</v>
      </c>
    </row>
    <row r="57" spans="1:7" ht="12.75">
      <c r="A57" t="s">
        <v>56</v>
      </c>
      <c r="D57">
        <v>100</v>
      </c>
      <c r="E57">
        <f>+D69+D70</f>
        <v>110</v>
      </c>
      <c r="F57">
        <f>+E70</f>
        <v>115</v>
      </c>
      <c r="G57">
        <f>+F70</f>
        <v>110</v>
      </c>
    </row>
    <row r="58" spans="1:7" ht="12.75">
      <c r="A58" t="s">
        <v>63</v>
      </c>
      <c r="B58" s="13"/>
      <c r="C58" s="13"/>
      <c r="D58" s="13">
        <f>+D59/D57</f>
        <v>43.2</v>
      </c>
      <c r="E58" s="13">
        <f>+E59/E57</f>
        <v>44.50909090909091</v>
      </c>
      <c r="F58" s="13">
        <f>+F59/F57</f>
        <v>45</v>
      </c>
      <c r="G58" s="13">
        <f>+G59/G57</f>
        <v>45</v>
      </c>
    </row>
    <row r="59" spans="1:7" ht="12.75">
      <c r="A59" t="s">
        <v>57</v>
      </c>
      <c r="B59" s="14"/>
      <c r="C59" s="14"/>
      <c r="D59" s="14">
        <f>+G9</f>
        <v>4320</v>
      </c>
      <c r="E59" s="14">
        <f>+D73</f>
        <v>4896</v>
      </c>
      <c r="F59" s="14">
        <f>+E73</f>
        <v>5175</v>
      </c>
      <c r="G59" s="14">
        <f>+F73</f>
        <v>4950</v>
      </c>
    </row>
    <row r="61" ht="12.75">
      <c r="A61" t="s">
        <v>48</v>
      </c>
    </row>
    <row r="62" spans="1:7" ht="12.75">
      <c r="A62" t="s">
        <v>58</v>
      </c>
      <c r="D62">
        <f>+D30</f>
        <v>80</v>
      </c>
      <c r="E62">
        <f>+E30</f>
        <v>80</v>
      </c>
      <c r="F62">
        <f>+F30</f>
        <v>85</v>
      </c>
      <c r="G62">
        <f>+G30</f>
        <v>85</v>
      </c>
    </row>
    <row r="63" spans="1:7" ht="12.75">
      <c r="A63" t="s">
        <v>60</v>
      </c>
      <c r="B63" s="13"/>
      <c r="C63" s="13"/>
      <c r="D63" s="13">
        <f>+D35</f>
        <v>45</v>
      </c>
      <c r="E63" s="13">
        <f>+E35</f>
        <v>45</v>
      </c>
      <c r="F63" s="13">
        <f>+F35</f>
        <v>45</v>
      </c>
      <c r="G63" s="13">
        <f>+G35</f>
        <v>45</v>
      </c>
    </row>
    <row r="64" spans="1:7" ht="12.75">
      <c r="A64" t="s">
        <v>59</v>
      </c>
      <c r="B64" s="14"/>
      <c r="C64" s="14"/>
      <c r="D64" s="14">
        <f>+D62*D63</f>
        <v>3600</v>
      </c>
      <c r="E64" s="14">
        <f>+E62*E63</f>
        <v>3600</v>
      </c>
      <c r="F64" s="14">
        <f>+F62*F63</f>
        <v>3825</v>
      </c>
      <c r="G64" s="14">
        <f>+G62*G63</f>
        <v>3825</v>
      </c>
    </row>
    <row r="65" spans="1:7" ht="12.75">
      <c r="A65" t="s">
        <v>62</v>
      </c>
      <c r="D65">
        <v>1</v>
      </c>
      <c r="E65">
        <v>1</v>
      </c>
      <c r="F65">
        <v>1</v>
      </c>
      <c r="G65">
        <v>1</v>
      </c>
    </row>
    <row r="66" spans="1:7" ht="12.75">
      <c r="A66" t="s">
        <v>50</v>
      </c>
      <c r="D66">
        <f>+D65*D77</f>
        <v>70</v>
      </c>
      <c r="E66">
        <f>+E65*E77</f>
        <v>75</v>
      </c>
      <c r="F66">
        <f>+F65*F77</f>
        <v>90</v>
      </c>
      <c r="G66">
        <f>+G65*G77</f>
        <v>90</v>
      </c>
    </row>
    <row r="67" spans="1:7" ht="12.75">
      <c r="A67" t="s">
        <v>66</v>
      </c>
      <c r="B67" s="14"/>
      <c r="C67" s="14"/>
      <c r="D67" s="14">
        <f>+D66*D58</f>
        <v>3024</v>
      </c>
      <c r="E67" s="14">
        <f>+D69*D71+(E66-D69)*D72</f>
        <v>3321</v>
      </c>
      <c r="F67" s="14">
        <f>+F66*F58</f>
        <v>4050</v>
      </c>
      <c r="G67" s="14">
        <f>+G66*G58</f>
        <v>4050</v>
      </c>
    </row>
    <row r="68" ht="12.75">
      <c r="A68" t="s">
        <v>64</v>
      </c>
    </row>
    <row r="69" spans="1:5" ht="12.75">
      <c r="A69" t="s">
        <v>67</v>
      </c>
      <c r="D69">
        <f>+D57-D66</f>
        <v>30</v>
      </c>
      <c r="E69">
        <v>0</v>
      </c>
    </row>
    <row r="70" spans="1:7" ht="12.75">
      <c r="A70" t="s">
        <v>68</v>
      </c>
      <c r="D70">
        <f>+D62</f>
        <v>80</v>
      </c>
      <c r="E70">
        <f>+E57+E62-E66</f>
        <v>115</v>
      </c>
      <c r="F70">
        <f>+F57+F62-F66</f>
        <v>110</v>
      </c>
      <c r="G70">
        <f>+G57+G62-G66</f>
        <v>105</v>
      </c>
    </row>
    <row r="71" spans="1:4" ht="12.75">
      <c r="A71" t="s">
        <v>69</v>
      </c>
      <c r="B71" s="13"/>
      <c r="C71" s="13"/>
      <c r="D71" s="13">
        <f>+D58</f>
        <v>43.2</v>
      </c>
    </row>
    <row r="72" spans="1:7" ht="12.75">
      <c r="A72" t="s">
        <v>70</v>
      </c>
      <c r="B72" s="13"/>
      <c r="C72" s="13"/>
      <c r="D72" s="13">
        <f>+D63</f>
        <v>45</v>
      </c>
      <c r="E72" s="13">
        <f>+D72</f>
        <v>45</v>
      </c>
      <c r="F72" s="13">
        <f>+E72</f>
        <v>45</v>
      </c>
      <c r="G72" s="13">
        <f>+F72</f>
        <v>45</v>
      </c>
    </row>
    <row r="73" spans="1:7" ht="12.75">
      <c r="A73" t="s">
        <v>109</v>
      </c>
      <c r="B73" s="14"/>
      <c r="C73" s="14"/>
      <c r="D73" s="14">
        <f>+D69*D71+D70*D72</f>
        <v>4896</v>
      </c>
      <c r="E73" s="14">
        <f>+E69*E71+E70*E72</f>
        <v>5175</v>
      </c>
      <c r="F73" s="14">
        <f>+F69*F71+F70*F72</f>
        <v>4950</v>
      </c>
      <c r="G73" s="14">
        <f>+G69*G71+G70*G72</f>
        <v>4725</v>
      </c>
    </row>
    <row r="76" ht="12.75">
      <c r="A76" t="s">
        <v>49</v>
      </c>
    </row>
    <row r="77" spans="1:7" ht="12.75">
      <c r="A77" t="s">
        <v>61</v>
      </c>
      <c r="D77">
        <f>+D29</f>
        <v>70</v>
      </c>
      <c r="E77">
        <f>+E29</f>
        <v>75</v>
      </c>
      <c r="F77">
        <f>+F29</f>
        <v>90</v>
      </c>
      <c r="G77">
        <f>+G29</f>
        <v>90</v>
      </c>
    </row>
    <row r="78" spans="1:7" ht="12.75">
      <c r="A78" t="s">
        <v>71</v>
      </c>
      <c r="B78" s="14"/>
      <c r="C78" s="14"/>
      <c r="D78" s="14">
        <f>+D67</f>
        <v>3024</v>
      </c>
      <c r="E78" s="14">
        <f>+E67</f>
        <v>3321</v>
      </c>
      <c r="F78" s="14">
        <f>+F67</f>
        <v>4050</v>
      </c>
      <c r="G78" s="14">
        <f>+G67</f>
        <v>4050</v>
      </c>
    </row>
    <row r="79" spans="1:7" ht="12.75">
      <c r="A79" t="s">
        <v>72</v>
      </c>
      <c r="B79" s="14"/>
      <c r="C79" s="14"/>
      <c r="D79" s="14">
        <f>+D31</f>
        <v>4550</v>
      </c>
      <c r="E79" s="14">
        <f>+E31</f>
        <v>4875</v>
      </c>
      <c r="F79" s="14">
        <f>+F31</f>
        <v>5850</v>
      </c>
      <c r="G79" s="14">
        <f>+G31</f>
        <v>5850</v>
      </c>
    </row>
    <row r="80" spans="1:7" ht="12.75">
      <c r="A80" t="s">
        <v>73</v>
      </c>
      <c r="B80" s="14"/>
      <c r="C80" s="14"/>
      <c r="D80" s="14">
        <f>+D33</f>
        <v>1200</v>
      </c>
      <c r="E80" s="14">
        <f>+E33</f>
        <v>1200</v>
      </c>
      <c r="F80" s="14">
        <f>+F33</f>
        <v>1200</v>
      </c>
      <c r="G80" s="14">
        <f>+G33</f>
        <v>1200</v>
      </c>
    </row>
    <row r="81" spans="1:7" ht="12.75">
      <c r="A81" t="s">
        <v>74</v>
      </c>
      <c r="B81" s="14"/>
      <c r="C81" s="14"/>
      <c r="D81" s="14">
        <f aca="true" t="shared" si="1" ref="D81:G82">+$C45/4</f>
        <v>3933.25</v>
      </c>
      <c r="E81" s="14">
        <f t="shared" si="1"/>
        <v>3933.25</v>
      </c>
      <c r="F81" s="14">
        <f t="shared" si="1"/>
        <v>3933.25</v>
      </c>
      <c r="G81" s="14">
        <f t="shared" si="1"/>
        <v>3933.25</v>
      </c>
    </row>
    <row r="82" spans="1:7" ht="12.75">
      <c r="A82" t="s">
        <v>75</v>
      </c>
      <c r="B82" s="14"/>
      <c r="C82" s="14"/>
      <c r="D82" s="14">
        <f t="shared" si="1"/>
        <v>875</v>
      </c>
      <c r="E82" s="14">
        <f t="shared" si="1"/>
        <v>875</v>
      </c>
      <c r="F82" s="14">
        <f t="shared" si="1"/>
        <v>875</v>
      </c>
      <c r="G82" s="14">
        <f t="shared" si="1"/>
        <v>875</v>
      </c>
    </row>
    <row r="83" spans="1:7" ht="12.75">
      <c r="A83" t="s">
        <v>76</v>
      </c>
      <c r="B83" s="14"/>
      <c r="C83" s="14"/>
      <c r="D83" s="14">
        <f>SUM(D78:D82)</f>
        <v>13582.25</v>
      </c>
      <c r="E83" s="14">
        <f>SUM(E78:E82)</f>
        <v>14204.25</v>
      </c>
      <c r="F83" s="14">
        <f>SUM(F78:F82)</f>
        <v>15908.25</v>
      </c>
      <c r="G83" s="14">
        <f>SUM(G78:G82)</f>
        <v>15908.25</v>
      </c>
    </row>
    <row r="84" spans="1:7" ht="12.75">
      <c r="A84" t="s">
        <v>77</v>
      </c>
      <c r="B84" s="13"/>
      <c r="C84" s="13"/>
      <c r="D84" s="13">
        <f>+D83/D77</f>
        <v>194.03214285714284</v>
      </c>
      <c r="E84" s="13">
        <f>+E83/E77</f>
        <v>189.39</v>
      </c>
      <c r="F84" s="13">
        <f>+F83/F77</f>
        <v>176.75833333333333</v>
      </c>
      <c r="G84" s="13">
        <f>+G83/G77</f>
        <v>176.75833333333333</v>
      </c>
    </row>
    <row r="86" ht="12.75">
      <c r="A86" t="s">
        <v>80</v>
      </c>
    </row>
    <row r="87" spans="1:4" ht="12.75">
      <c r="A87" t="s">
        <v>78</v>
      </c>
      <c r="D87">
        <v>110</v>
      </c>
    </row>
    <row r="88" spans="1:4" ht="12.75">
      <c r="A88" t="s">
        <v>81</v>
      </c>
      <c r="B88" s="14"/>
      <c r="C88" s="14"/>
      <c r="D88" s="14">
        <f>+E10</f>
        <v>10450</v>
      </c>
    </row>
    <row r="89" spans="1:4" ht="12.75">
      <c r="A89" t="s">
        <v>79</v>
      </c>
      <c r="B89" s="13"/>
      <c r="C89" s="13"/>
      <c r="D89" s="13">
        <f>+D88/D87</f>
        <v>95</v>
      </c>
    </row>
    <row r="91" ht="12.75">
      <c r="A91" t="s">
        <v>3</v>
      </c>
    </row>
    <row r="92" spans="1:7" ht="12.75">
      <c r="A92" t="s">
        <v>82</v>
      </c>
      <c r="D92">
        <f>+D52</f>
        <v>80</v>
      </c>
      <c r="E92">
        <f>+E52</f>
        <v>84</v>
      </c>
      <c r="F92">
        <f>+F52</f>
        <v>96</v>
      </c>
      <c r="G92">
        <f>+G52</f>
        <v>94</v>
      </c>
    </row>
    <row r="93" spans="1:7" ht="12.75">
      <c r="A93" s="9" t="s">
        <v>83</v>
      </c>
      <c r="D93">
        <v>80</v>
      </c>
      <c r="E93">
        <f>+D101</f>
        <v>30</v>
      </c>
      <c r="F93">
        <f>+E101</f>
        <v>0</v>
      </c>
      <c r="G93">
        <f>+F101</f>
        <v>0</v>
      </c>
    </row>
    <row r="94" spans="1:7" ht="12.75">
      <c r="A94" s="9" t="s">
        <v>97</v>
      </c>
      <c r="E94">
        <f>+E92-E93</f>
        <v>54</v>
      </c>
      <c r="F94">
        <f>+E102</f>
        <v>16</v>
      </c>
      <c r="G94">
        <f>+F102</f>
        <v>0</v>
      </c>
    </row>
    <row r="95" spans="1:7" ht="12.75">
      <c r="A95" s="9" t="s">
        <v>90</v>
      </c>
      <c r="F95">
        <f>+E103</f>
        <v>75</v>
      </c>
      <c r="G95">
        <f>+F103</f>
        <v>0</v>
      </c>
    </row>
    <row r="96" spans="1:7" ht="12.75">
      <c r="A96" s="9" t="s">
        <v>98</v>
      </c>
      <c r="F96">
        <f>+F92-SUM(F93:F95)</f>
        <v>5</v>
      </c>
      <c r="G96">
        <f>+F104</f>
        <v>85</v>
      </c>
    </row>
    <row r="97" spans="1:7" ht="12.75">
      <c r="A97" s="9" t="s">
        <v>99</v>
      </c>
      <c r="G97">
        <f>+G92-SUM(G93:G96)</f>
        <v>9</v>
      </c>
    </row>
    <row r="98" spans="1:7" ht="12.75">
      <c r="A98" s="10" t="s">
        <v>3</v>
      </c>
      <c r="B98" s="14"/>
      <c r="C98" s="14"/>
      <c r="D98" s="14">
        <f>+SUMPRODUCT(D93:D97,D107:D111)</f>
        <v>7600</v>
      </c>
      <c r="E98" s="14">
        <f>+SUMPRODUCT(E93:E97,E107:E111)</f>
        <v>13327.735714285714</v>
      </c>
      <c r="F98" s="14">
        <f>+SUMPRODUCT(F93:F97,F107:F111)</f>
        <v>18192.555952380953</v>
      </c>
      <c r="G98" s="14">
        <f>+SUMPRODUCT(G93:G97,G107:G111)</f>
        <v>16615.283333333333</v>
      </c>
    </row>
    <row r="99" spans="4:7" ht="12.75">
      <c r="D99" s="1" t="str">
        <f>+D50</f>
        <v>Mar</v>
      </c>
      <c r="E99" s="1" t="str">
        <f>+E50</f>
        <v>Abr</v>
      </c>
      <c r="F99" s="1" t="str">
        <f>+F50</f>
        <v>Mai</v>
      </c>
      <c r="G99" s="1" t="str">
        <f>+G50</f>
        <v>Jun</v>
      </c>
    </row>
    <row r="100" ht="12.75">
      <c r="A100" t="s">
        <v>84</v>
      </c>
    </row>
    <row r="101" spans="1:5" ht="12.75">
      <c r="A101" s="10" t="s">
        <v>85</v>
      </c>
      <c r="D101">
        <f>+D87-D93</f>
        <v>30</v>
      </c>
      <c r="E101">
        <f>+D101-E93</f>
        <v>0</v>
      </c>
    </row>
    <row r="102" spans="1:5" ht="12.75">
      <c r="A102" s="10" t="s">
        <v>95</v>
      </c>
      <c r="D102">
        <f>+D77</f>
        <v>70</v>
      </c>
      <c r="E102">
        <f>+D102-E94</f>
        <v>16</v>
      </c>
    </row>
    <row r="103" spans="1:5" ht="12.75">
      <c r="A103" s="10" t="s">
        <v>88</v>
      </c>
      <c r="E103">
        <f>+E77</f>
        <v>75</v>
      </c>
    </row>
    <row r="104" spans="1:6" ht="12.75">
      <c r="A104" s="10" t="s">
        <v>91</v>
      </c>
      <c r="F104">
        <f>+F77-F96</f>
        <v>85</v>
      </c>
    </row>
    <row r="105" spans="1:7" ht="12.75">
      <c r="A105" s="10" t="s">
        <v>92</v>
      </c>
      <c r="G105">
        <f>+G77-G97</f>
        <v>81</v>
      </c>
    </row>
    <row r="106" ht="12.75">
      <c r="A106" s="10"/>
    </row>
    <row r="107" spans="1:8" ht="12.75">
      <c r="A107" s="10" t="s">
        <v>86</v>
      </c>
      <c r="B107" s="13"/>
      <c r="C107" s="13"/>
      <c r="D107" s="13">
        <f>+D89</f>
        <v>95</v>
      </c>
      <c r="E107" s="13">
        <f aca="true" t="shared" si="2" ref="E107:G108">+D107</f>
        <v>95</v>
      </c>
      <c r="F107" s="13">
        <f t="shared" si="2"/>
        <v>95</v>
      </c>
      <c r="G107" s="13">
        <f t="shared" si="2"/>
        <v>95</v>
      </c>
      <c r="H107" s="13"/>
    </row>
    <row r="108" spans="1:8" ht="12.75">
      <c r="A108" s="10" t="s">
        <v>96</v>
      </c>
      <c r="B108" s="13"/>
      <c r="C108" s="13"/>
      <c r="D108" s="13">
        <f>+D84</f>
        <v>194.03214285714284</v>
      </c>
      <c r="E108" s="13">
        <f t="shared" si="2"/>
        <v>194.03214285714284</v>
      </c>
      <c r="F108" s="13">
        <f t="shared" si="2"/>
        <v>194.03214285714284</v>
      </c>
      <c r="G108" s="13">
        <f t="shared" si="2"/>
        <v>194.03214285714284</v>
      </c>
      <c r="H108" s="13"/>
    </row>
    <row r="109" spans="1:8" ht="12.75">
      <c r="A109" s="10" t="s">
        <v>87</v>
      </c>
      <c r="B109" s="13"/>
      <c r="C109" s="13"/>
      <c r="D109" s="13"/>
      <c r="E109" s="13">
        <f>+E84</f>
        <v>189.39</v>
      </c>
      <c r="F109" s="13">
        <f>+E109</f>
        <v>189.39</v>
      </c>
      <c r="G109" s="13">
        <f>+F109</f>
        <v>189.39</v>
      </c>
      <c r="H109" s="13"/>
    </row>
    <row r="110" spans="1:8" ht="12.75">
      <c r="A110" s="10" t="s">
        <v>93</v>
      </c>
      <c r="B110" s="13"/>
      <c r="C110" s="13"/>
      <c r="D110" s="13"/>
      <c r="E110" s="13"/>
      <c r="F110" s="13">
        <f>+F84</f>
        <v>176.75833333333333</v>
      </c>
      <c r="G110" s="13">
        <f>+G84</f>
        <v>176.75833333333333</v>
      </c>
      <c r="H110" s="13"/>
    </row>
    <row r="111" spans="1:8" ht="12.75">
      <c r="A111" s="10" t="s">
        <v>94</v>
      </c>
      <c r="B111" s="13"/>
      <c r="C111" s="13"/>
      <c r="D111" s="13"/>
      <c r="E111" s="13"/>
      <c r="F111" s="13"/>
      <c r="G111" s="13">
        <f>+G84</f>
        <v>176.75833333333333</v>
      </c>
      <c r="H111" s="13"/>
    </row>
    <row r="112" spans="1:7" ht="12.75">
      <c r="A112" s="10" t="s">
        <v>89</v>
      </c>
      <c r="B112" s="14"/>
      <c r="C112" s="14"/>
      <c r="D112" s="14">
        <f>SUMPRODUCT(D101:D105,D107:D111)</f>
        <v>16432.25</v>
      </c>
      <c r="E112" s="14">
        <f>SUMPRODUCT(E101:E105,E107:E111)</f>
        <v>17308.764285714286</v>
      </c>
      <c r="F112" s="14">
        <f>SUMPRODUCT(F101:F105,F107:F111)</f>
        <v>15024.458333333332</v>
      </c>
      <c r="G112" s="14">
        <f>SUMPRODUCT(G101:G105,G107:G111)</f>
        <v>14317.425</v>
      </c>
    </row>
    <row r="113" spans="1:7" ht="12.75">
      <c r="A113" s="10"/>
      <c r="B113" s="14"/>
      <c r="C113" s="14"/>
      <c r="D113" s="14"/>
      <c r="E113" s="14"/>
      <c r="F113" s="14"/>
      <c r="G113" s="14"/>
    </row>
    <row r="114" spans="1:7" ht="13.5" thickBot="1">
      <c r="A114" s="15" t="s">
        <v>128</v>
      </c>
      <c r="D114" s="1" t="str">
        <f>+D99</f>
        <v>Mar</v>
      </c>
      <c r="E114" s="1" t="str">
        <f>+E99</f>
        <v>Abr</v>
      </c>
      <c r="F114" s="1" t="str">
        <f>+F99</f>
        <v>Mai</v>
      </c>
      <c r="G114" s="1" t="str">
        <f>+G99</f>
        <v>Jun</v>
      </c>
    </row>
    <row r="115" spans="1:7" ht="12.75">
      <c r="A115" s="21" t="s">
        <v>2</v>
      </c>
      <c r="B115" s="22">
        <v>7680</v>
      </c>
      <c r="C115" s="22">
        <v>10400</v>
      </c>
      <c r="D115" s="22">
        <f>+D54</f>
        <v>17520</v>
      </c>
      <c r="E115" s="22">
        <f>+E54</f>
        <v>18396</v>
      </c>
      <c r="F115" s="22">
        <f>+F54</f>
        <v>21024</v>
      </c>
      <c r="G115" s="22">
        <f>+G54</f>
        <v>20586</v>
      </c>
    </row>
    <row r="116" spans="1:7" ht="12.75">
      <c r="A116" s="16" t="s">
        <v>100</v>
      </c>
      <c r="B116" s="23"/>
      <c r="C116" s="23"/>
      <c r="D116" s="23">
        <f>+D98</f>
        <v>7600</v>
      </c>
      <c r="E116" s="23">
        <f>+E98</f>
        <v>13327.735714285714</v>
      </c>
      <c r="F116" s="23">
        <f>+F98</f>
        <v>18192.555952380953</v>
      </c>
      <c r="G116" s="23">
        <f>+G98</f>
        <v>16615.283333333333</v>
      </c>
    </row>
    <row r="117" spans="1:7" ht="12.75">
      <c r="A117" s="17" t="s">
        <v>104</v>
      </c>
      <c r="B117" s="24"/>
      <c r="C117" s="24"/>
      <c r="D117" s="24">
        <f>+D115-D116</f>
        <v>9920</v>
      </c>
      <c r="E117" s="24">
        <f>+E115-E116</f>
        <v>5068.2642857142855</v>
      </c>
      <c r="F117" s="24">
        <f>+F115-F116</f>
        <v>2831.4440476190466</v>
      </c>
      <c r="G117" s="24">
        <f>+G115-G116</f>
        <v>3970.716666666667</v>
      </c>
    </row>
    <row r="118" spans="1:7" ht="12.75">
      <c r="A118" s="16" t="s">
        <v>134</v>
      </c>
      <c r="B118" s="23"/>
      <c r="C118" s="23"/>
      <c r="D118" s="44">
        <v>2500</v>
      </c>
      <c r="E118" s="23">
        <f>+D118</f>
        <v>2500</v>
      </c>
      <c r="F118" s="23">
        <f>+E118</f>
        <v>2500</v>
      </c>
      <c r="G118" s="23">
        <f>+F118</f>
        <v>2500</v>
      </c>
    </row>
    <row r="119" spans="1:7" ht="12.75">
      <c r="A119" s="16" t="s">
        <v>135</v>
      </c>
      <c r="B119" s="23"/>
      <c r="C119" s="23"/>
      <c r="D119" s="43">
        <f>+D117-D118</f>
        <v>7420</v>
      </c>
      <c r="E119" s="43">
        <f>+E117-E118</f>
        <v>2568.2642857142855</v>
      </c>
      <c r="F119" s="43">
        <f>+F117-F118</f>
        <v>331.4440476190466</v>
      </c>
      <c r="G119" s="43">
        <f>+G117-G118</f>
        <v>1470.7166666666672</v>
      </c>
    </row>
    <row r="120" spans="1:7" ht="12.75">
      <c r="A120" s="16" t="s">
        <v>141</v>
      </c>
      <c r="B120" s="23"/>
      <c r="C120" s="23"/>
      <c r="D120" s="43"/>
      <c r="E120" s="43"/>
      <c r="F120" s="43">
        <f>+F167</f>
        <v>375</v>
      </c>
      <c r="G120" s="43">
        <f>+F120</f>
        <v>375</v>
      </c>
    </row>
    <row r="121" spans="1:7" ht="12.75">
      <c r="A121" s="16" t="s">
        <v>142</v>
      </c>
      <c r="B121" s="23"/>
      <c r="C121" s="23"/>
      <c r="D121" s="43">
        <f>+D119-D120</f>
        <v>7420</v>
      </c>
      <c r="E121" s="43">
        <f>+E119-E120</f>
        <v>2568.2642857142855</v>
      </c>
      <c r="F121" s="43">
        <f>+F119-F120</f>
        <v>-43.555952380953386</v>
      </c>
      <c r="G121" s="43">
        <f>+G119-G120</f>
        <v>1095.7166666666672</v>
      </c>
    </row>
    <row r="122" spans="1:7" ht="12.75">
      <c r="A122" s="16" t="s">
        <v>144</v>
      </c>
      <c r="B122" s="23"/>
      <c r="C122" s="23"/>
      <c r="D122" s="43">
        <f>IF(D121&gt;0,$D$48*D121,0)</f>
        <v>2040.5000000000002</v>
      </c>
      <c r="E122" s="43">
        <f>IF(E121&gt;0,$D$48*E121,0)</f>
        <v>706.2726785714286</v>
      </c>
      <c r="F122" s="43">
        <f>IF(F121&gt;0,$D$48*F121,0)</f>
        <v>0</v>
      </c>
      <c r="G122" s="43">
        <f>IF(SUM(D121:G121)&gt;0,D48*SUM(D121:G121),0)-SUM(D122:F122)</f>
        <v>289.3441964285712</v>
      </c>
    </row>
    <row r="123" spans="1:7" ht="12.75">
      <c r="A123" s="16" t="s">
        <v>145</v>
      </c>
      <c r="B123" s="23"/>
      <c r="C123" s="23"/>
      <c r="D123" s="43">
        <f>+D121-D122</f>
        <v>5379.5</v>
      </c>
      <c r="E123" s="43">
        <f>+E121-E122</f>
        <v>1861.991607142857</v>
      </c>
      <c r="F123" s="43">
        <f>+F121-F122</f>
        <v>-43.555952380953386</v>
      </c>
      <c r="G123" s="43">
        <f>+G121-G122</f>
        <v>806.372470238096</v>
      </c>
    </row>
    <row r="124" spans="1:7" ht="12.75">
      <c r="A124" s="16"/>
      <c r="B124" s="23"/>
      <c r="C124" s="23"/>
      <c r="D124" s="23"/>
      <c r="E124" s="23"/>
      <c r="F124" s="23"/>
      <c r="G124" s="23"/>
    </row>
    <row r="125" spans="1:8" ht="33" customHeight="1">
      <c r="A125" s="49" t="s">
        <v>150</v>
      </c>
      <c r="B125" s="49"/>
      <c r="C125" s="49"/>
      <c r="D125" s="49"/>
      <c r="E125" s="49"/>
      <c r="F125" s="49"/>
      <c r="G125" s="49"/>
      <c r="H125" s="40"/>
    </row>
    <row r="126" spans="1:8" ht="12.75">
      <c r="A126" s="41" t="s">
        <v>133</v>
      </c>
      <c r="B126" s="42"/>
      <c r="C126" s="42"/>
      <c r="D126" s="42"/>
      <c r="E126" s="42"/>
      <c r="F126" s="42"/>
      <c r="G126" s="42"/>
      <c r="H126" s="40"/>
    </row>
    <row r="127" spans="1:7" ht="12.75">
      <c r="A127" s="37" t="s">
        <v>129</v>
      </c>
      <c r="B127" s="6"/>
      <c r="C127" s="6"/>
      <c r="D127" s="6"/>
      <c r="E127" s="6"/>
      <c r="F127" s="6"/>
      <c r="G127" s="6"/>
    </row>
    <row r="128" spans="1:7" ht="12.75">
      <c r="A128" s="17" t="s">
        <v>2</v>
      </c>
      <c r="B128" s="24"/>
      <c r="C128" s="24"/>
      <c r="D128" s="24">
        <f>+D115</f>
        <v>17520</v>
      </c>
      <c r="E128" s="24">
        <f>+E115</f>
        <v>18396</v>
      </c>
      <c r="F128" s="24">
        <f>+F115</f>
        <v>21024</v>
      </c>
      <c r="G128" s="24">
        <f>+G115</f>
        <v>20586</v>
      </c>
    </row>
    <row r="129" spans="1:7" ht="12.75">
      <c r="A129" s="17" t="s">
        <v>101</v>
      </c>
      <c r="B129" s="24"/>
      <c r="C129" s="24"/>
      <c r="D129" s="24">
        <f>+D83</f>
        <v>13582.25</v>
      </c>
      <c r="E129" s="24">
        <f>+E83</f>
        <v>14204.25</v>
      </c>
      <c r="F129" s="24">
        <f>+F83</f>
        <v>15908.25</v>
      </c>
      <c r="G129" s="24">
        <f>+G83</f>
        <v>15908.25</v>
      </c>
    </row>
    <row r="130" spans="1:7" ht="12.75">
      <c r="A130" s="17" t="s">
        <v>102</v>
      </c>
      <c r="B130" s="24"/>
      <c r="C130" s="24"/>
      <c r="D130" s="24">
        <f>+D88</f>
        <v>10450</v>
      </c>
      <c r="E130" s="24">
        <f>+D131</f>
        <v>16432.25</v>
      </c>
      <c r="F130" s="24">
        <f>+E131</f>
        <v>17308.764285714286</v>
      </c>
      <c r="G130" s="24">
        <f>+F131</f>
        <v>15024.458333333332</v>
      </c>
    </row>
    <row r="131" spans="1:7" ht="12.75">
      <c r="A131" s="17" t="s">
        <v>84</v>
      </c>
      <c r="B131" s="24"/>
      <c r="C131" s="24"/>
      <c r="D131" s="24">
        <f>+D112</f>
        <v>16432.25</v>
      </c>
      <c r="E131" s="24">
        <f>+E112</f>
        <v>17308.764285714286</v>
      </c>
      <c r="F131" s="24">
        <f>+F112</f>
        <v>15024.458333333332</v>
      </c>
      <c r="G131" s="24">
        <f>+G112</f>
        <v>14317.425</v>
      </c>
    </row>
    <row r="132" spans="1:7" ht="13.5" thickBot="1">
      <c r="A132" s="18" t="s">
        <v>103</v>
      </c>
      <c r="B132" s="25"/>
      <c r="C132" s="25"/>
      <c r="D132" s="25">
        <f>+D128-D129-D130+D131</f>
        <v>9920</v>
      </c>
      <c r="E132" s="25">
        <f>+E128-E129-E130+E131</f>
        <v>5068.2642857142855</v>
      </c>
      <c r="F132" s="25">
        <f>+F128-F129-F130+F131</f>
        <v>2831.4440476190466</v>
      </c>
      <c r="G132" s="25">
        <f>+G128-G129-G130+G131</f>
        <v>3970.716666666667</v>
      </c>
    </row>
    <row r="133" spans="1:7" ht="12.75">
      <c r="A133" s="16"/>
      <c r="B133" s="23"/>
      <c r="C133" s="23"/>
      <c r="D133" s="23"/>
      <c r="E133" s="23"/>
      <c r="F133" s="23"/>
      <c r="G133" s="23"/>
    </row>
    <row r="134" spans="1:7" ht="12.75">
      <c r="A134" s="16"/>
      <c r="B134" s="23"/>
      <c r="C134" s="23"/>
      <c r="D134" s="23"/>
      <c r="E134" s="23"/>
      <c r="F134" s="23"/>
      <c r="G134" s="23"/>
    </row>
    <row r="136" ht="12.75">
      <c r="A136" s="37" t="s">
        <v>126</v>
      </c>
    </row>
    <row r="137" spans="1:7" ht="12.75">
      <c r="A137" s="24" t="s">
        <v>107</v>
      </c>
      <c r="B137" s="24"/>
      <c r="C137" s="24">
        <f>+E9</f>
        <v>4320</v>
      </c>
      <c r="D137" s="24">
        <f>+D73</f>
        <v>4896</v>
      </c>
      <c r="E137" s="24">
        <f>+E73</f>
        <v>5175</v>
      </c>
      <c r="F137" s="24">
        <f>+F73</f>
        <v>4950</v>
      </c>
      <c r="G137" s="24">
        <f>+G73</f>
        <v>4725</v>
      </c>
    </row>
    <row r="138" spans="1:7" ht="12.75">
      <c r="A138" s="24" t="s">
        <v>108</v>
      </c>
      <c r="B138" s="24"/>
      <c r="C138" s="24">
        <f>+E10</f>
        <v>10450</v>
      </c>
      <c r="D138" s="24">
        <f>+D112</f>
        <v>16432.25</v>
      </c>
      <c r="E138" s="24">
        <f>+E112</f>
        <v>17308.764285714286</v>
      </c>
      <c r="F138" s="24">
        <f>+F112</f>
        <v>15024.458333333332</v>
      </c>
      <c r="G138" s="24">
        <f>+G112</f>
        <v>14317.425</v>
      </c>
    </row>
    <row r="139" spans="1:7" ht="12.75">
      <c r="A139" s="24" t="s">
        <v>105</v>
      </c>
      <c r="B139" s="24"/>
      <c r="C139" s="24">
        <f>+E11</f>
        <v>18080</v>
      </c>
      <c r="D139" s="24">
        <f>+C115+D115</f>
        <v>27920</v>
      </c>
      <c r="E139" s="24">
        <f>+D115+E115</f>
        <v>35916</v>
      </c>
      <c r="F139" s="24">
        <f>+E115+F115</f>
        <v>39420</v>
      </c>
      <c r="G139" s="24">
        <f>+F115+G115</f>
        <v>41610</v>
      </c>
    </row>
    <row r="140" spans="1:7" ht="12.75">
      <c r="A140" s="24" t="s">
        <v>106</v>
      </c>
      <c r="B140" s="24"/>
      <c r="C140" s="24">
        <f>-G22</f>
        <v>-3900</v>
      </c>
      <c r="D140" s="24">
        <f>-D64</f>
        <v>-3600</v>
      </c>
      <c r="E140" s="24">
        <f>-E64</f>
        <v>-3600</v>
      </c>
      <c r="F140" s="24">
        <f>-F64</f>
        <v>-3825</v>
      </c>
      <c r="G140" s="24">
        <f>-G64</f>
        <v>-3825</v>
      </c>
    </row>
    <row r="141" spans="1:7" ht="12.75">
      <c r="A141" s="24" t="s">
        <v>4</v>
      </c>
      <c r="B141" s="24"/>
      <c r="C141" s="24">
        <f>SUM(C137:C140)</f>
        <v>28950</v>
      </c>
      <c r="D141" s="24">
        <f>SUM(D137:D140)</f>
        <v>45648.25</v>
      </c>
      <c r="E141" s="24">
        <f>SUM(E137:E140)</f>
        <v>54799.764285714286</v>
      </c>
      <c r="F141" s="24">
        <f>SUM(F137:F140)</f>
        <v>55569.45833333333</v>
      </c>
      <c r="G141" s="24">
        <f>SUM(G137:G140)</f>
        <v>56827.425</v>
      </c>
    </row>
    <row r="143" ht="13.5" thickBot="1">
      <c r="A143" s="36" t="s">
        <v>127</v>
      </c>
    </row>
    <row r="144" spans="1:7" ht="12.75">
      <c r="A144" s="22" t="s">
        <v>113</v>
      </c>
      <c r="B144" s="5"/>
      <c r="C144" s="5"/>
      <c r="D144" s="5"/>
      <c r="E144" s="5"/>
      <c r="F144" s="5"/>
      <c r="G144" s="5"/>
    </row>
    <row r="145" spans="1:7" ht="12.75">
      <c r="A145" s="23" t="s">
        <v>110</v>
      </c>
      <c r="B145" s="6"/>
      <c r="C145" s="6"/>
      <c r="D145" s="6">
        <f>+B115</f>
        <v>7680</v>
      </c>
      <c r="E145" s="6">
        <f>+C115</f>
        <v>10400</v>
      </c>
      <c r="F145" s="6">
        <f>+D115</f>
        <v>17520</v>
      </c>
      <c r="G145" s="6">
        <f>+E115</f>
        <v>18396</v>
      </c>
    </row>
    <row r="146" spans="1:7" ht="12.75">
      <c r="A146" s="23" t="s">
        <v>111</v>
      </c>
      <c r="B146" s="6"/>
      <c r="C146" s="6"/>
      <c r="D146" s="6"/>
      <c r="E146" s="6"/>
      <c r="F146" s="6"/>
      <c r="G146" s="6"/>
    </row>
    <row r="147" spans="1:7" ht="12.75">
      <c r="A147" s="26" t="s">
        <v>106</v>
      </c>
      <c r="B147" s="6"/>
      <c r="C147" s="6"/>
      <c r="D147" s="6">
        <f>+C140</f>
        <v>-3900</v>
      </c>
      <c r="E147" s="6">
        <f>+D140</f>
        <v>-3600</v>
      </c>
      <c r="F147" s="6">
        <f>+E140</f>
        <v>-3600</v>
      </c>
      <c r="G147" s="6">
        <f>+F140</f>
        <v>-3825</v>
      </c>
    </row>
    <row r="148" spans="1:7" ht="12.75">
      <c r="A148" s="26" t="s">
        <v>112</v>
      </c>
      <c r="B148" s="6"/>
      <c r="C148" s="6"/>
      <c r="D148" s="6">
        <f>-D79</f>
        <v>-4550</v>
      </c>
      <c r="E148" s="6">
        <f>-E79</f>
        <v>-4875</v>
      </c>
      <c r="F148" s="6">
        <f>-F79</f>
        <v>-5850</v>
      </c>
      <c r="G148" s="6">
        <f>-G79</f>
        <v>-5850</v>
      </c>
    </row>
    <row r="149" spans="1:7" ht="12.75">
      <c r="A149" s="26" t="s">
        <v>0</v>
      </c>
      <c r="B149" s="6"/>
      <c r="C149" s="6"/>
      <c r="D149" s="6">
        <f>-D80</f>
        <v>-1200</v>
      </c>
      <c r="E149" s="6">
        <f>-E80</f>
        <v>-1200</v>
      </c>
      <c r="F149" s="6">
        <f>-F80</f>
        <v>-1200</v>
      </c>
      <c r="G149" s="6">
        <f>-G80</f>
        <v>-1200</v>
      </c>
    </row>
    <row r="150" spans="1:7" ht="12.75">
      <c r="A150" s="26" t="s">
        <v>134</v>
      </c>
      <c r="B150" s="6"/>
      <c r="C150" s="6"/>
      <c r="D150" s="6">
        <f>-D118</f>
        <v>-2500</v>
      </c>
      <c r="E150" s="6">
        <f>-E118</f>
        <v>-2500</v>
      </c>
      <c r="F150" s="6">
        <f>-F118</f>
        <v>-2500</v>
      </c>
      <c r="G150" s="6">
        <f>-G118</f>
        <v>-2500</v>
      </c>
    </row>
    <row r="151" spans="1:8" ht="12.75">
      <c r="A151" s="26" t="s">
        <v>148</v>
      </c>
      <c r="B151" s="6"/>
      <c r="C151" s="6"/>
      <c r="D151" s="6"/>
      <c r="E151" s="6"/>
      <c r="F151" s="6"/>
      <c r="G151" s="6"/>
      <c r="H151" s="48" t="s">
        <v>149</v>
      </c>
    </row>
    <row r="152" spans="1:7" ht="12.75">
      <c r="A152" s="33" t="s">
        <v>111</v>
      </c>
      <c r="B152" s="7"/>
      <c r="C152" s="7"/>
      <c r="D152" s="7">
        <f>SUM(D147:D150)</f>
        <v>-12150</v>
      </c>
      <c r="E152" s="7">
        <f>SUM(E147:E150)</f>
        <v>-12175</v>
      </c>
      <c r="F152" s="7">
        <f>SUM(F147:F150)</f>
        <v>-13150</v>
      </c>
      <c r="G152" s="7">
        <f>SUM(G147:G150)</f>
        <v>-13375</v>
      </c>
    </row>
    <row r="153" spans="1:7" ht="12.75">
      <c r="A153" s="33" t="s">
        <v>114</v>
      </c>
      <c r="B153" s="7"/>
      <c r="C153" s="7"/>
      <c r="D153" s="7">
        <f>+D145+D152</f>
        <v>-4470</v>
      </c>
      <c r="E153" s="7">
        <f>+E145+E152</f>
        <v>-1775</v>
      </c>
      <c r="F153" s="7">
        <f>+F145+F152</f>
        <v>4370</v>
      </c>
      <c r="G153" s="7">
        <f>+G145+G152</f>
        <v>5021</v>
      </c>
    </row>
    <row r="154" spans="1:7" ht="12.75">
      <c r="A154" s="23" t="s">
        <v>116</v>
      </c>
      <c r="B154" s="6"/>
      <c r="C154" s="6"/>
      <c r="D154" s="6"/>
      <c r="E154" s="6"/>
      <c r="F154" s="6"/>
      <c r="G154" s="6"/>
    </row>
    <row r="155" spans="1:7" ht="12.75">
      <c r="A155" s="33" t="s">
        <v>41</v>
      </c>
      <c r="B155" s="7"/>
      <c r="C155" s="7"/>
      <c r="D155" s="7"/>
      <c r="E155" s="7"/>
      <c r="F155" s="7"/>
      <c r="G155" s="7">
        <f>+G44</f>
        <v>-12500</v>
      </c>
    </row>
    <row r="156" spans="1:7" ht="12.75">
      <c r="A156" s="33" t="s">
        <v>7</v>
      </c>
      <c r="B156" s="7"/>
      <c r="C156" s="7"/>
      <c r="D156" s="7"/>
      <c r="E156" s="7"/>
      <c r="F156" s="7"/>
      <c r="G156" s="7">
        <f>+G43</f>
        <v>-112000</v>
      </c>
    </row>
    <row r="157" spans="1:7" ht="12.75">
      <c r="A157" s="33" t="s">
        <v>115</v>
      </c>
      <c r="B157" s="7"/>
      <c r="C157" s="7"/>
      <c r="D157" s="7"/>
      <c r="E157" s="7"/>
      <c r="F157" s="7">
        <f>+F40</f>
        <v>120000</v>
      </c>
      <c r="G157" s="7"/>
    </row>
    <row r="158" spans="1:7" ht="12.75">
      <c r="A158" s="33" t="s">
        <v>117</v>
      </c>
      <c r="B158" s="7"/>
      <c r="C158" s="7"/>
      <c r="D158" s="7">
        <f>SUM(D153:D157)</f>
        <v>-4470</v>
      </c>
      <c r="E158" s="7">
        <f>SUM(E153:E157)</f>
        <v>-1775</v>
      </c>
      <c r="F158" s="7">
        <f>SUM(F153:F157)</f>
        <v>124370</v>
      </c>
      <c r="G158" s="7">
        <f>SUM(G153:G157)</f>
        <v>-119479</v>
      </c>
    </row>
    <row r="159" spans="1:7" ht="13.5" thickBot="1">
      <c r="A159" s="34" t="s">
        <v>118</v>
      </c>
      <c r="B159" s="8"/>
      <c r="C159" s="8">
        <f>+E12</f>
        <v>6790</v>
      </c>
      <c r="D159" s="8">
        <f>+C159+D158</f>
        <v>2320</v>
      </c>
      <c r="E159" s="8">
        <f>+D159+E158</f>
        <v>545</v>
      </c>
      <c r="F159" s="8">
        <f>+E159+F158</f>
        <v>124915</v>
      </c>
      <c r="G159" s="8">
        <f>+F159+G158</f>
        <v>5436</v>
      </c>
    </row>
    <row r="161" spans="1:7" ht="12.75">
      <c r="A161" s="26" t="s">
        <v>136</v>
      </c>
      <c r="D161" s="1" t="str">
        <f>+D114</f>
        <v>Mar</v>
      </c>
      <c r="E161" s="1" t="str">
        <f>+E114</f>
        <v>Abr</v>
      </c>
      <c r="F161" s="1" t="str">
        <f>+F114</f>
        <v>Mai</v>
      </c>
      <c r="G161" s="1" t="str">
        <f>+G114</f>
        <v>Jun</v>
      </c>
    </row>
    <row r="162" spans="1:6" ht="12.75">
      <c r="A162" s="26" t="s">
        <v>136</v>
      </c>
      <c r="F162">
        <f>+F40</f>
        <v>120000</v>
      </c>
    </row>
    <row r="163" spans="1:6" ht="12.75">
      <c r="A163" s="26" t="s">
        <v>8</v>
      </c>
      <c r="F163" s="45">
        <f>+F41</f>
        <v>0.075</v>
      </c>
    </row>
    <row r="164" spans="1:6" ht="12.75">
      <c r="A164" s="26" t="s">
        <v>137</v>
      </c>
      <c r="F164">
        <v>3</v>
      </c>
    </row>
    <row r="165" spans="1:6" ht="12.75">
      <c r="A165" s="26" t="s">
        <v>138</v>
      </c>
      <c r="F165">
        <f>PMT(F163/2,F164*2,-F162)</f>
        <v>22705.463341014227</v>
      </c>
    </row>
    <row r="166" spans="1:6" ht="12.75">
      <c r="A166" s="26" t="s">
        <v>139</v>
      </c>
      <c r="F166">
        <f>+F163/2*F162</f>
        <v>4500</v>
      </c>
    </row>
    <row r="167" spans="1:6" ht="12.75">
      <c r="A167" s="26" t="s">
        <v>140</v>
      </c>
      <c r="F167">
        <f>+F166/12</f>
        <v>375</v>
      </c>
    </row>
    <row r="169" ht="12.75">
      <c r="A169" s="35" t="s">
        <v>132</v>
      </c>
    </row>
    <row r="170" spans="1:7" ht="25.5">
      <c r="A170" s="27" t="s">
        <v>9</v>
      </c>
      <c r="B170" s="11"/>
      <c r="C170" s="11"/>
      <c r="D170" s="11"/>
      <c r="E170" s="30" t="s">
        <v>10</v>
      </c>
      <c r="F170" s="28" t="s">
        <v>11</v>
      </c>
      <c r="G170" s="30" t="s">
        <v>12</v>
      </c>
    </row>
    <row r="171" spans="1:7" ht="12.75">
      <c r="A171" s="11" t="s">
        <v>5</v>
      </c>
      <c r="B171" s="12"/>
      <c r="C171" s="12"/>
      <c r="D171" s="12"/>
      <c r="E171" s="12"/>
      <c r="F171" s="12"/>
      <c r="G171" s="12"/>
    </row>
    <row r="172" spans="1:7" ht="12.75">
      <c r="A172" s="11" t="s">
        <v>13</v>
      </c>
      <c r="B172" s="12"/>
      <c r="C172" s="12"/>
      <c r="D172" s="12"/>
      <c r="E172" s="12">
        <f>+E4</f>
        <v>500000</v>
      </c>
      <c r="F172" s="12">
        <v>0</v>
      </c>
      <c r="G172" s="12">
        <f>+E172+F172</f>
        <v>500000</v>
      </c>
    </row>
    <row r="173" spans="1:7" ht="12.75">
      <c r="A173" s="11" t="s">
        <v>14</v>
      </c>
      <c r="B173" s="12"/>
      <c r="C173" s="12"/>
      <c r="D173" s="12"/>
      <c r="E173" s="12">
        <f>+E5-G156</f>
        <v>236000</v>
      </c>
      <c r="F173" s="12">
        <f>+F5-C45</f>
        <v>-100233</v>
      </c>
      <c r="G173" s="12">
        <f>+E173+F173</f>
        <v>135767</v>
      </c>
    </row>
    <row r="174" spans="1:7" ht="12.75">
      <c r="A174" s="11" t="s">
        <v>15</v>
      </c>
      <c r="B174" s="12"/>
      <c r="C174" s="12"/>
      <c r="D174" s="12"/>
      <c r="E174" s="12">
        <f>+E6</f>
        <v>42000</v>
      </c>
      <c r="F174" s="12">
        <f>+F6-C46</f>
        <v>-19900</v>
      </c>
      <c r="G174" s="12">
        <f>+E174+F174</f>
        <v>22100</v>
      </c>
    </row>
    <row r="175" spans="1:7" ht="12.75">
      <c r="A175" s="11"/>
      <c r="B175" s="12"/>
      <c r="C175" s="12"/>
      <c r="D175" s="12"/>
      <c r="E175" s="12">
        <f>SUM(E172:E174)</f>
        <v>778000</v>
      </c>
      <c r="F175" s="12">
        <f>SUM(F172:F174)</f>
        <v>-120133</v>
      </c>
      <c r="G175" s="12">
        <f>SUM(G172:G174)</f>
        <v>657867</v>
      </c>
    </row>
    <row r="176" spans="1:7" ht="12.75">
      <c r="A176" s="11" t="s">
        <v>6</v>
      </c>
      <c r="B176" s="12"/>
      <c r="C176" s="12"/>
      <c r="D176" s="12"/>
      <c r="E176" s="12"/>
      <c r="F176" s="12"/>
      <c r="G176" s="12"/>
    </row>
    <row r="177" spans="1:7" ht="12.75">
      <c r="A177" s="11" t="s">
        <v>121</v>
      </c>
      <c r="B177" s="12"/>
      <c r="C177" s="12"/>
      <c r="D177" s="12"/>
      <c r="E177" s="12">
        <f>+G137</f>
        <v>4725</v>
      </c>
      <c r="F177" s="12"/>
      <c r="G177" s="12">
        <f>+E177+F177</f>
        <v>4725</v>
      </c>
    </row>
    <row r="178" spans="1:7" ht="12.75">
      <c r="A178" s="11" t="s">
        <v>122</v>
      </c>
      <c r="B178" s="12"/>
      <c r="C178" s="12"/>
      <c r="D178" s="12"/>
      <c r="E178" s="12">
        <f>+G138</f>
        <v>14317.425</v>
      </c>
      <c r="F178" s="12"/>
      <c r="G178" s="12">
        <f>+E178+F178</f>
        <v>14317.425</v>
      </c>
    </row>
    <row r="179" spans="1:7" ht="15">
      <c r="A179" s="11" t="s">
        <v>120</v>
      </c>
      <c r="B179" s="12"/>
      <c r="C179" s="12"/>
      <c r="D179" s="12"/>
      <c r="E179" s="12">
        <f>+G139</f>
        <v>41610</v>
      </c>
      <c r="F179" s="12"/>
      <c r="G179" s="12">
        <f>+E179+F179</f>
        <v>41610</v>
      </c>
    </row>
    <row r="180" spans="1:7" ht="12.75">
      <c r="A180" s="11" t="s">
        <v>17</v>
      </c>
      <c r="B180" s="12"/>
      <c r="C180" s="12"/>
      <c r="D180" s="12"/>
      <c r="E180" s="12">
        <f>+G159</f>
        <v>5436</v>
      </c>
      <c r="F180" s="12"/>
      <c r="G180" s="12">
        <f>+E180+F180</f>
        <v>5436</v>
      </c>
    </row>
    <row r="181" spans="1:7" ht="12.75">
      <c r="A181" s="11"/>
      <c r="B181" s="12"/>
      <c r="C181" s="12"/>
      <c r="D181" s="12"/>
      <c r="E181" s="12">
        <f>SUM(E177:E180)</f>
        <v>66088.425</v>
      </c>
      <c r="F181" s="12">
        <f>SUM(F177:F180)</f>
        <v>0</v>
      </c>
      <c r="G181" s="12">
        <f>SUM(G177:G180)</f>
        <v>66088.425</v>
      </c>
    </row>
    <row r="182" spans="1:7" ht="12.75">
      <c r="A182" s="11" t="s">
        <v>54</v>
      </c>
      <c r="B182" s="12"/>
      <c r="C182" s="12"/>
      <c r="D182" s="12"/>
      <c r="E182" s="12">
        <f>+E175+E181</f>
        <v>844088.425</v>
      </c>
      <c r="F182" s="12">
        <f>+F175+F181</f>
        <v>-120133</v>
      </c>
      <c r="G182" s="12">
        <f>+G175+G181</f>
        <v>723955.425</v>
      </c>
    </row>
    <row r="183" spans="1:7" ht="12.75">
      <c r="A183" s="29" t="s">
        <v>18</v>
      </c>
      <c r="B183" s="29"/>
      <c r="C183" s="29"/>
      <c r="D183" s="29"/>
      <c r="E183" s="29"/>
      <c r="F183" s="29"/>
      <c r="G183" s="12"/>
    </row>
    <row r="184" spans="1:7" ht="12.75">
      <c r="A184" s="11" t="s">
        <v>19</v>
      </c>
      <c r="B184" s="11"/>
      <c r="C184" s="11"/>
      <c r="D184" s="11"/>
      <c r="E184" s="11"/>
      <c r="F184" s="11"/>
      <c r="G184" s="12"/>
    </row>
    <row r="185" spans="1:7" ht="12.75">
      <c r="A185" s="11" t="s">
        <v>20</v>
      </c>
      <c r="B185" s="11"/>
      <c r="C185" s="11"/>
      <c r="D185" s="11"/>
      <c r="E185" s="11"/>
      <c r="F185" s="11"/>
      <c r="G185" s="12">
        <f>+G17</f>
        <v>500000</v>
      </c>
    </row>
    <row r="186" spans="1:7" ht="12.75">
      <c r="A186" s="11" t="s">
        <v>21</v>
      </c>
      <c r="B186" s="11"/>
      <c r="C186" s="11"/>
      <c r="D186" s="11"/>
      <c r="E186" s="11"/>
      <c r="F186" s="11"/>
      <c r="G186" s="12">
        <f>+G18</f>
        <v>60000</v>
      </c>
    </row>
    <row r="187" spans="1:7" ht="12.75">
      <c r="A187" s="31" t="s">
        <v>124</v>
      </c>
      <c r="B187" s="11"/>
      <c r="C187" s="11"/>
      <c r="D187" s="11"/>
      <c r="E187" s="11"/>
      <c r="F187" s="11"/>
      <c r="G187" s="12">
        <f>+G19+G155</f>
        <v>28340</v>
      </c>
    </row>
    <row r="188" spans="1:7" ht="12.75">
      <c r="A188" s="11" t="s">
        <v>22</v>
      </c>
      <c r="B188" s="11"/>
      <c r="C188" s="11"/>
      <c r="D188" s="11"/>
      <c r="E188" s="11"/>
      <c r="F188" s="11"/>
      <c r="G188" s="12">
        <f>SUM(D123:G123)</f>
        <v>8004.308125</v>
      </c>
    </row>
    <row r="189" spans="1:7" ht="12.75">
      <c r="A189" s="11"/>
      <c r="B189" s="11"/>
      <c r="C189" s="11"/>
      <c r="D189" s="11"/>
      <c r="E189" s="11"/>
      <c r="F189" s="11"/>
      <c r="G189" s="12">
        <f>SUM(G185:G188)</f>
        <v>596344.308125</v>
      </c>
    </row>
    <row r="190" spans="1:7" ht="12.75">
      <c r="A190" s="11" t="s">
        <v>23</v>
      </c>
      <c r="B190" s="11"/>
      <c r="C190" s="11"/>
      <c r="D190" s="11"/>
      <c r="E190" s="11"/>
      <c r="F190" s="11"/>
      <c r="G190" s="12"/>
    </row>
    <row r="191" spans="1:7" ht="12.75">
      <c r="A191" s="47" t="s">
        <v>147</v>
      </c>
      <c r="B191" s="11"/>
      <c r="C191" s="11"/>
      <c r="D191" s="11"/>
      <c r="E191" s="11"/>
      <c r="F191" s="11"/>
      <c r="G191" s="12">
        <f>-G140</f>
        <v>3825</v>
      </c>
    </row>
    <row r="192" spans="1:7" ht="12.75">
      <c r="A192" s="31" t="s">
        <v>123</v>
      </c>
      <c r="B192" s="11"/>
      <c r="C192" s="11"/>
      <c r="D192" s="11"/>
      <c r="E192" s="11"/>
      <c r="F192" s="11"/>
      <c r="G192" s="12">
        <f>+F157</f>
        <v>120000</v>
      </c>
    </row>
    <row r="193" spans="1:8" ht="12.75">
      <c r="A193" s="46" t="s">
        <v>148</v>
      </c>
      <c r="B193" s="11"/>
      <c r="C193" s="11"/>
      <c r="D193" s="11"/>
      <c r="E193" s="11"/>
      <c r="F193" s="11"/>
      <c r="G193" s="12"/>
      <c r="H193" s="48" t="s">
        <v>149</v>
      </c>
    </row>
    <row r="194" spans="1:7" ht="12.75">
      <c r="A194" s="46" t="s">
        <v>143</v>
      </c>
      <c r="B194" s="11"/>
      <c r="C194" s="11"/>
      <c r="D194" s="11"/>
      <c r="E194" s="11"/>
      <c r="F194" s="11"/>
      <c r="G194" s="12">
        <f>SUM(D120:G120)</f>
        <v>750</v>
      </c>
    </row>
    <row r="195" spans="1:7" ht="12.75">
      <c r="A195" s="46" t="s">
        <v>146</v>
      </c>
      <c r="B195" s="11"/>
      <c r="C195" s="11"/>
      <c r="D195" s="11"/>
      <c r="E195" s="11"/>
      <c r="F195" s="11"/>
      <c r="G195" s="12">
        <f>SUM(D122:G122)</f>
        <v>3036.116875</v>
      </c>
    </row>
    <row r="196" spans="1:7" ht="12.75">
      <c r="A196" s="11" t="s">
        <v>55</v>
      </c>
      <c r="B196" s="11"/>
      <c r="C196" s="11"/>
      <c r="D196" s="11"/>
      <c r="E196" s="11"/>
      <c r="F196" s="11"/>
      <c r="G196" s="12">
        <f>+G189+G191+G192+G194+G195</f>
        <v>723955.4249999999</v>
      </c>
    </row>
    <row r="197" spans="1:7" ht="12.75">
      <c r="A197" s="39" t="s">
        <v>125</v>
      </c>
      <c r="B197" s="32"/>
      <c r="G197">
        <f>+G182-G196</f>
        <v>0</v>
      </c>
    </row>
  </sheetData>
  <sheetProtection/>
  <mergeCells count="1">
    <mergeCell ref="A125:G125"/>
  </mergeCells>
  <printOptions/>
  <pageMargins left="0.75" right="0.75" top="1" bottom="1" header="0.5" footer="0.5"/>
  <pageSetup horizontalDpi="600" verticalDpi="600" orientation="portrait" r:id="rId1"/>
  <headerFooter alignWithMargins="0">
    <oddHeader>&amp;LISEG&amp;CCaso Gadget&amp;RPCG 2004</oddHeader>
    <oddFooter>&amp;LJCNeves&amp;R&amp;P</oddFooter>
  </headerFooter>
  <rowBreaks count="1" manualBreakCount="1"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JCN</dc:creator>
  <cp:keywords/>
  <dc:description/>
  <cp:lastModifiedBy>jcneves</cp:lastModifiedBy>
  <cp:lastPrinted>2004-12-03T00:01:39Z</cp:lastPrinted>
  <dcterms:created xsi:type="dcterms:W3CDTF">2004-10-12T18:47:14Z</dcterms:created>
  <dcterms:modified xsi:type="dcterms:W3CDTF">2016-05-19T14:02:31Z</dcterms:modified>
  <cp:category/>
  <cp:version/>
  <cp:contentType/>
  <cp:contentStatus/>
</cp:coreProperties>
</file>